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Расчёт" sheetId="1" state="visible" r:id="rId1"/>
    <sheet name="Как пользоваться"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b val="1"/>
      <sz val="14"/>
    </font>
    <font>
      <i val="1"/>
      <color rgb="005B6477"/>
    </font>
    <font>
      <b val="1"/>
      <color rgb="00FFFFFF"/>
      <sz val="10"/>
    </font>
    <font>
      <b val="1"/>
      <sz val="13"/>
    </font>
    <font>
      <sz val="11"/>
    </font>
    <font>
      <b val="1"/>
      <sz val="11"/>
    </font>
  </fonts>
  <fills count="5">
    <fill>
      <patternFill/>
    </fill>
    <fill>
      <patternFill patternType="gray125"/>
    </fill>
    <fill>
      <patternFill patternType="solid">
        <fgColor rgb="00FFF6D5"/>
      </patternFill>
    </fill>
    <fill>
      <patternFill patternType="solid">
        <fgColor rgb="000F172A"/>
      </patternFill>
    </fill>
    <fill>
      <patternFill patternType="solid">
        <fgColor rgb="00E8EEFF"/>
      </patternFill>
    </fill>
  </fills>
  <borders count="2">
    <border>
      <left/>
      <right/>
      <top/>
      <bottom/>
      <diagonal/>
    </border>
    <border>
      <left style="thin">
        <color rgb="00D5DAE5"/>
      </left>
      <right style="thin">
        <color rgb="00D5DAE5"/>
      </right>
      <top style="thin">
        <color rgb="00D5DAE5"/>
      </top>
      <bottom style="thin">
        <color rgb="00D5DAE5"/>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2" borderId="0" pivotButton="0" quotePrefix="0" xfId="0"/>
    <xf numFmtId="0" fontId="2" fillId="0" borderId="0" pivotButton="0" quotePrefix="0" xfId="0"/>
    <xf numFmtId="0" fontId="3" fillId="3" borderId="1" applyAlignment="1" pivotButton="0" quotePrefix="0" xfId="0">
      <alignment horizontal="center" vertical="center" wrapText="1"/>
    </xf>
    <xf numFmtId="0" fontId="0" fillId="2" borderId="1" pivotButton="0" quotePrefix="0" xfId="0"/>
    <xf numFmtId="3" fontId="0" fillId="4" borderId="1" pivotButton="0" quotePrefix="0" xfId="0"/>
    <xf numFmtId="164" fontId="0" fillId="4" borderId="1" pivotButton="0" quotePrefix="0" xfId="0"/>
    <xf numFmtId="0" fontId="4" fillId="0" borderId="0" applyAlignment="1" pivotButton="0" quotePrefix="0" xfId="0">
      <alignment wrapText="1"/>
    </xf>
    <xf numFmtId="0" fontId="5" fillId="0" borderId="0" applyAlignment="1" pivotButton="0" quotePrefix="0" xfId="0">
      <alignment wrapText="1"/>
    </xf>
    <xf numFmtId="0" fontId="6" fillId="0" borderId="0" applyAlignment="1" pivotButton="0" quotePrefix="0" xfId="0">
      <alignment wrapText="1"/>
    </xf>
  </cellXfs>
  <cellStyles count="1">
    <cellStyle name="Normal" xfId="0" builtinId="0" hidden="0"/>
  </cellStyles>
  <dxfs count="2">
    <dxf>
      <font>
        <b val="1"/>
        <color rgb="00E23D4B"/>
      </font>
    </dxf>
    <dxf>
      <font>
        <b val="1"/>
        <color rgb="000F9D5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0" customWidth="1" min="3" max="3"/>
    <col width="10" customWidth="1" min="4" max="4"/>
    <col width="11" customWidth="1" min="5" max="5"/>
    <col width="11" customWidth="1" min="6" max="6"/>
    <col width="11" customWidth="1" min="7" max="7"/>
    <col width="12" customWidth="1" min="8" max="8"/>
    <col width="12" customWidth="1" min="9" max="9"/>
    <col width="10" customWidth="1" min="10" max="10"/>
    <col width="10" customWidth="1" min="11" max="11"/>
    <col width="10" customWidth="1" min="12" max="12"/>
    <col width="10" customWidth="1" min="13" max="13"/>
    <col width="10" customWidth="1" min="14" max="14"/>
    <col width="11" customWidth="1" min="15" max="15"/>
    <col width="10" customWidth="1" min="16" max="16"/>
    <col width="10" customWidth="1" min="17" max="17"/>
    <col width="10" customWidth="1" min="18" max="18"/>
    <col width="10" customWidth="1" min="19" max="19"/>
    <col width="10" customWidth="1" min="20" max="20"/>
    <col width="12" customWidth="1" min="21" max="21"/>
    <col width="9" customWidth="1" min="22" max="22"/>
    <col width="9" customWidth="1" min="23" max="23"/>
    <col width="14" customWidth="1" min="24" max="24"/>
  </cols>
  <sheetData>
    <row r="1">
      <c r="A1" s="1" t="inlineStr">
        <is>
          <t>Калькулятор юнит-экономики Ozon и Wildberries</t>
        </is>
      </c>
    </row>
    <row r="2">
      <c r="A2" t="inlineStr">
        <is>
          <t>Целевая маржа, %</t>
        </is>
      </c>
      <c r="B2" s="2" t="n">
        <v>20</v>
      </c>
      <c r="C2" s="3" t="inlineStr">
        <is>
          <t>Жёлтые ячейки — ваши данные, голубые считаются сами. Пояснения — на листе «Как пользоваться».</t>
        </is>
      </c>
    </row>
    <row r="4" ht="58" customHeight="1">
      <c r="A4" s="4" t="inlineStr">
        <is>
          <t>Товар</t>
        </is>
      </c>
      <c r="B4" s="4" t="inlineStr">
        <is>
          <t>Площадка</t>
        </is>
      </c>
      <c r="C4" s="4" t="inlineStr">
        <is>
          <t>Цена, ₽</t>
        </is>
      </c>
      <c r="D4" s="4" t="inlineStr">
        <is>
          <t>Закупка, ₽</t>
        </is>
      </c>
      <c r="E4" s="4" t="inlineStr">
        <is>
          <t>Комиссия до 100 ₽, %</t>
        </is>
      </c>
      <c r="F4" s="4" t="inlineStr">
        <is>
          <t>Комиссия 101–300 ₽, %</t>
        </is>
      </c>
      <c r="G4" s="4" t="inlineStr">
        <is>
          <t>Комиссия свыше 300 ₽, %</t>
        </is>
      </c>
      <c r="H4" s="4" t="inlineStr">
        <is>
          <t>Логистика при цене &gt; 300 ₽, ₽</t>
        </is>
      </c>
      <c r="I4" s="4" t="inlineStr">
        <is>
          <t>Логистика при цене ≤ 300 ₽, ₽</t>
        </is>
      </c>
      <c r="J4" s="4" t="inlineStr">
        <is>
          <t>Эквайринг, %</t>
        </is>
      </c>
      <c r="K4" s="4" t="inlineStr">
        <is>
          <t>Реклама (ДРР), %</t>
        </is>
      </c>
      <c r="L4" s="4" t="inlineStr">
        <is>
          <t>Невыкуп, % заказов</t>
        </is>
      </c>
      <c r="M4" s="4" t="inlineStr">
        <is>
          <t>Прочее на штуку, ₽</t>
        </is>
      </c>
      <c r="N4" s="4" t="inlineStr">
        <is>
          <t>Налог с выручки, %</t>
        </is>
      </c>
      <c r="O4" s="4" t="inlineStr">
        <is>
          <t>Комиссия при этой цене, %</t>
        </is>
      </c>
      <c r="P4" s="4" t="inlineStr">
        <is>
          <t>Комиссия, ₽</t>
        </is>
      </c>
      <c r="Q4" s="4" t="inlineStr">
        <is>
          <t>Логистика, ₽</t>
        </is>
      </c>
      <c r="R4" s="4" t="inlineStr">
        <is>
          <t>Последняя миля, ₽</t>
        </is>
      </c>
      <c r="S4" s="4" t="inlineStr">
        <is>
          <t>Невыкупы, ₽</t>
        </is>
      </c>
      <c r="T4" s="4" t="inlineStr">
        <is>
          <t>Налог, ₽</t>
        </is>
      </c>
      <c r="U4" s="4" t="inlineStr">
        <is>
          <t>Прибыль с продажи, ₽</t>
        </is>
      </c>
      <c r="V4" s="4" t="inlineStr">
        <is>
          <t>Маржа</t>
        </is>
      </c>
      <c r="W4" s="4" t="inlineStr">
        <is>
          <t>ROI</t>
        </is>
      </c>
      <c r="X4" s="4" t="inlineStr">
        <is>
          <t>Цена для целевой маржи (полка &gt; 300 ₽), ₽</t>
        </is>
      </c>
    </row>
    <row r="5">
      <c r="A5" s="5" t="inlineStr">
        <is>
          <t>Пример: товар за 1 490 ₽</t>
        </is>
      </c>
      <c r="B5" s="5" t="inlineStr">
        <is>
          <t>Ozon FBS</t>
        </is>
      </c>
      <c r="C5" s="5" t="n">
        <v>1490</v>
      </c>
      <c r="D5" s="5" t="n">
        <v>350</v>
      </c>
      <c r="E5" s="5" t="n">
        <v>17</v>
      </c>
      <c r="F5" s="5" t="n">
        <v>23</v>
      </c>
      <c r="G5" s="5" t="n">
        <v>52</v>
      </c>
      <c r="H5" s="5" t="n">
        <v>100</v>
      </c>
      <c r="I5" s="5" t="n">
        <v>32</v>
      </c>
      <c r="J5" s="5" t="n">
        <v>1</v>
      </c>
      <c r="K5" s="5" t="n">
        <v>5</v>
      </c>
      <c r="L5" s="5" t="n">
        <v>5</v>
      </c>
      <c r="M5" s="5" t="n">
        <v>0</v>
      </c>
      <c r="N5" s="5" t="n">
        <v>6</v>
      </c>
      <c r="O5" s="6">
        <f>IF(C5="","",IF(C5&lt;=100,E5,IF(C5&lt;=300,F5,G5)))</f>
        <v/>
      </c>
      <c r="P5" s="6">
        <f>IF(C5="","",C5*O5/100)</f>
        <v/>
      </c>
      <c r="Q5" s="6">
        <f>IF(C5="","",IF(C5&lt;=300,I5,H5))</f>
        <v/>
      </c>
      <c r="R5" s="6">
        <f>IF(C5="","",IF(LEFT(B5,4)="Ozon",MIN(0.2*C5,25),0))</f>
        <v/>
      </c>
      <c r="S5" s="6">
        <f>IF(C5="","",L5/(100-L5)*(Q5+R5))</f>
        <v/>
      </c>
      <c r="T5" s="6">
        <f>IF(C5="","",C5*N5/100)</f>
        <v/>
      </c>
      <c r="U5" s="6">
        <f>IF(C5="","",C5-D5-P5-Q5-R5-C5*J5/100-C5*K5/100-S5-M5-T5)</f>
        <v/>
      </c>
      <c r="V5" s="7">
        <f>IF(OR(C5="",C5=0),"",U5/C5)</f>
        <v/>
      </c>
      <c r="W5" s="7">
        <f>IF(OR(C5="",D5=0),"",U5/D5)</f>
        <v/>
      </c>
      <c r="X5" s="6">
        <f>IF(C5="","",IF(1-G5/100-J5/100-K5/100-N5/100-$B$2/100&lt;=0,"недостижимо",IF((D5+H5+M5+IF(LEFT(B5,4)="Ozon",25,0)*(1+L5/(100-L5))+L5/(100-L5)*H5)/(1-G5/100-J5/100-K5/100-N5/100-$B$2/100)&lt;=300,"ниже 300 ₽ — см. сайт",ROUNDUP((D5+H5+M5+IF(LEFT(B5,4)="Ozon",25,0)*(1+L5/(100-L5))+L5/(100-L5)*H5)/(1-G5/100-J5/100-K5/100-N5/100-$B$2/100),0))))</f>
        <v/>
      </c>
    </row>
    <row r="6">
      <c r="A6" s="5" t="inlineStr">
        <is>
          <t>Пример: товар за 299 ₽</t>
        </is>
      </c>
      <c r="B6" s="5" t="inlineStr">
        <is>
          <t>Ozon FBS</t>
        </is>
      </c>
      <c r="C6" s="5" t="n">
        <v>299</v>
      </c>
      <c r="D6" s="5" t="n">
        <v>90</v>
      </c>
      <c r="E6" s="5" t="n">
        <v>17</v>
      </c>
      <c r="F6" s="5" t="n">
        <v>23</v>
      </c>
      <c r="G6" s="5" t="n">
        <v>52</v>
      </c>
      <c r="H6" s="5" t="n">
        <v>100</v>
      </c>
      <c r="I6" s="5" t="n">
        <v>32</v>
      </c>
      <c r="J6" s="5" t="n">
        <v>1</v>
      </c>
      <c r="K6" s="5" t="n">
        <v>0</v>
      </c>
      <c r="L6" s="5" t="n">
        <v>5</v>
      </c>
      <c r="M6" s="5" t="n">
        <v>0</v>
      </c>
      <c r="N6" s="5" t="n">
        <v>6</v>
      </c>
      <c r="O6" s="6">
        <f>IF(C6="","",IF(C6&lt;=100,E6,IF(C6&lt;=300,F6,G6)))</f>
        <v/>
      </c>
      <c r="P6" s="6">
        <f>IF(C6="","",C6*O6/100)</f>
        <v/>
      </c>
      <c r="Q6" s="6">
        <f>IF(C6="","",IF(C6&lt;=300,I6,H6))</f>
        <v/>
      </c>
      <c r="R6" s="6">
        <f>IF(C6="","",IF(LEFT(B6,4)="Ozon",MIN(0.2*C6,25),0))</f>
        <v/>
      </c>
      <c r="S6" s="6">
        <f>IF(C6="","",L6/(100-L6)*(Q6+R6))</f>
        <v/>
      </c>
      <c r="T6" s="6">
        <f>IF(C6="","",C6*N6/100)</f>
        <v/>
      </c>
      <c r="U6" s="6">
        <f>IF(C6="","",C6-D6-P6-Q6-R6-C6*J6/100-C6*K6/100-S6-M6-T6)</f>
        <v/>
      </c>
      <c r="V6" s="7">
        <f>IF(OR(C6="",C6=0),"",U6/C6)</f>
        <v/>
      </c>
      <c r="W6" s="7">
        <f>IF(OR(C6="",D6=0),"",U6/D6)</f>
        <v/>
      </c>
      <c r="X6" s="6">
        <f>IF(C6="","",IF(1-G6/100-J6/100-K6/100-N6/100-$B$2/100&lt;=0,"недостижимо",IF((D6+H6+M6+IF(LEFT(B6,4)="Ozon",25,0)*(1+L6/(100-L6))+L6/(100-L6)*H6)/(1-G6/100-J6/100-K6/100-N6/100-$B$2/100)&lt;=300,"ниже 300 ₽ — см. сайт",ROUNDUP((D6+H6+M6+IF(LEFT(B6,4)="Ozon",25,0)*(1+L6/(100-L6))+L6/(100-L6)*H6)/(1-G6/100-J6/100-K6/100-N6/100-$B$2/100),0))))</f>
        <v/>
      </c>
    </row>
    <row r="7">
      <c r="A7" s="5" t="inlineStr">
        <is>
          <t>Пример: WB</t>
        </is>
      </c>
      <c r="B7" s="5" t="inlineStr">
        <is>
          <t>WB</t>
        </is>
      </c>
      <c r="C7" s="5" t="n">
        <v>1200</v>
      </c>
      <c r="D7" s="5" t="n">
        <v>400</v>
      </c>
      <c r="E7" s="5" t="n">
        <v>24.5</v>
      </c>
      <c r="F7" s="5" t="n">
        <v>24.5</v>
      </c>
      <c r="G7" s="5" t="n">
        <v>24.5</v>
      </c>
      <c r="H7" s="5" t="n">
        <v>85</v>
      </c>
      <c r="I7" s="5" t="n">
        <v>85</v>
      </c>
      <c r="J7" s="5" t="n">
        <v>1</v>
      </c>
      <c r="K7" s="5" t="n">
        <v>5</v>
      </c>
      <c r="L7" s="5" t="n">
        <v>10</v>
      </c>
      <c r="M7" s="5" t="n">
        <v>0</v>
      </c>
      <c r="N7" s="5" t="n">
        <v>6</v>
      </c>
      <c r="O7" s="6">
        <f>IF(C7="","",IF(C7&lt;=100,E7,IF(C7&lt;=300,F7,G7)))</f>
        <v/>
      </c>
      <c r="P7" s="6">
        <f>IF(C7="","",C7*O7/100)</f>
        <v/>
      </c>
      <c r="Q7" s="6">
        <f>IF(C7="","",IF(C7&lt;=300,I7,H7))</f>
        <v/>
      </c>
      <c r="R7" s="6">
        <f>IF(C7="","",IF(LEFT(B7,4)="Ozon",MIN(0.2*C7,25),0))</f>
        <v/>
      </c>
      <c r="S7" s="6">
        <f>IF(C7="","",L7/(100-L7)*(Q7+R7))</f>
        <v/>
      </c>
      <c r="T7" s="6">
        <f>IF(C7="","",C7*N7/100)</f>
        <v/>
      </c>
      <c r="U7" s="6">
        <f>IF(C7="","",C7-D7-P7-Q7-R7-C7*J7/100-C7*K7/100-S7-M7-T7)</f>
        <v/>
      </c>
      <c r="V7" s="7">
        <f>IF(OR(C7="",C7=0),"",U7/C7)</f>
        <v/>
      </c>
      <c r="W7" s="7">
        <f>IF(OR(C7="",D7=0),"",U7/D7)</f>
        <v/>
      </c>
      <c r="X7" s="6">
        <f>IF(C7="","",IF(1-G7/100-J7/100-K7/100-N7/100-$B$2/100&lt;=0,"недостижимо",IF((D7+H7+M7+IF(LEFT(B7,4)="Ozon",25,0)*(1+L7/(100-L7))+L7/(100-L7)*H7)/(1-G7/100-J7/100-K7/100-N7/100-$B$2/100)&lt;=300,"ниже 300 ₽ — см. сайт",ROUNDUP((D7+H7+M7+IF(LEFT(B7,4)="Ozon",25,0)*(1+L7/(100-L7))+L7/(100-L7)*H7)/(1-G7/100-J7/100-K7/100-N7/100-$B$2/100),0))))</f>
        <v/>
      </c>
    </row>
    <row r="8">
      <c r="A8" s="5" t="n"/>
      <c r="B8" s="5" t="n"/>
      <c r="C8" s="5" t="n"/>
      <c r="D8" s="5" t="n"/>
      <c r="E8" s="5" t="n"/>
      <c r="F8" s="5" t="n"/>
      <c r="G8" s="5" t="n"/>
      <c r="H8" s="5" t="n"/>
      <c r="I8" s="5" t="n"/>
      <c r="J8" s="5" t="n"/>
      <c r="K8" s="5" t="n"/>
      <c r="L8" s="5" t="n"/>
      <c r="M8" s="5" t="n"/>
      <c r="N8" s="5" t="n"/>
      <c r="O8" s="6">
        <f>IF(C8="","",IF(C8&lt;=100,E8,IF(C8&lt;=300,F8,G8)))</f>
        <v/>
      </c>
      <c r="P8" s="6">
        <f>IF(C8="","",C8*O8/100)</f>
        <v/>
      </c>
      <c r="Q8" s="6">
        <f>IF(C8="","",IF(C8&lt;=300,I8,H8))</f>
        <v/>
      </c>
      <c r="R8" s="6">
        <f>IF(C8="","",IF(LEFT(B8,4)="Ozon",MIN(0.2*C8,25),0))</f>
        <v/>
      </c>
      <c r="S8" s="6">
        <f>IF(C8="","",L8/(100-L8)*(Q8+R8))</f>
        <v/>
      </c>
      <c r="T8" s="6">
        <f>IF(C8="","",C8*N8/100)</f>
        <v/>
      </c>
      <c r="U8" s="6">
        <f>IF(C8="","",C8-D8-P8-Q8-R8-C8*J8/100-C8*K8/100-S8-M8-T8)</f>
        <v/>
      </c>
      <c r="V8" s="7">
        <f>IF(OR(C8="",C8=0),"",U8/C8)</f>
        <v/>
      </c>
      <c r="W8" s="7">
        <f>IF(OR(C8="",D8=0),"",U8/D8)</f>
        <v/>
      </c>
      <c r="X8" s="6">
        <f>IF(C8="","",IF(1-G8/100-J8/100-K8/100-N8/100-$B$2/100&lt;=0,"недостижимо",IF((D8+H8+M8+IF(LEFT(B8,4)="Ozon",25,0)*(1+L8/(100-L8))+L8/(100-L8)*H8)/(1-G8/100-J8/100-K8/100-N8/100-$B$2/100)&lt;=300,"ниже 300 ₽ — см. сайт",ROUNDUP((D8+H8+M8+IF(LEFT(B8,4)="Ozon",25,0)*(1+L8/(100-L8))+L8/(100-L8)*H8)/(1-G8/100-J8/100-K8/100-N8/100-$B$2/100),0))))</f>
        <v/>
      </c>
    </row>
    <row r="9">
      <c r="A9" s="5" t="n"/>
      <c r="B9" s="5" t="n"/>
      <c r="C9" s="5" t="n"/>
      <c r="D9" s="5" t="n"/>
      <c r="E9" s="5" t="n"/>
      <c r="F9" s="5" t="n"/>
      <c r="G9" s="5" t="n"/>
      <c r="H9" s="5" t="n"/>
      <c r="I9" s="5" t="n"/>
      <c r="J9" s="5" t="n"/>
      <c r="K9" s="5" t="n"/>
      <c r="L9" s="5" t="n"/>
      <c r="M9" s="5" t="n"/>
      <c r="N9" s="5" t="n"/>
      <c r="O9" s="6">
        <f>IF(C9="","",IF(C9&lt;=100,E9,IF(C9&lt;=300,F9,G9)))</f>
        <v/>
      </c>
      <c r="P9" s="6">
        <f>IF(C9="","",C9*O9/100)</f>
        <v/>
      </c>
      <c r="Q9" s="6">
        <f>IF(C9="","",IF(C9&lt;=300,I9,H9))</f>
        <v/>
      </c>
      <c r="R9" s="6">
        <f>IF(C9="","",IF(LEFT(B9,4)="Ozon",MIN(0.2*C9,25),0))</f>
        <v/>
      </c>
      <c r="S9" s="6">
        <f>IF(C9="","",L9/(100-L9)*(Q9+R9))</f>
        <v/>
      </c>
      <c r="T9" s="6">
        <f>IF(C9="","",C9*N9/100)</f>
        <v/>
      </c>
      <c r="U9" s="6">
        <f>IF(C9="","",C9-D9-P9-Q9-R9-C9*J9/100-C9*K9/100-S9-M9-T9)</f>
        <v/>
      </c>
      <c r="V9" s="7">
        <f>IF(OR(C9="",C9=0),"",U9/C9)</f>
        <v/>
      </c>
      <c r="W9" s="7">
        <f>IF(OR(C9="",D9=0),"",U9/D9)</f>
        <v/>
      </c>
      <c r="X9" s="6">
        <f>IF(C9="","",IF(1-G9/100-J9/100-K9/100-N9/100-$B$2/100&lt;=0,"недостижимо",IF((D9+H9+M9+IF(LEFT(B9,4)="Ozon",25,0)*(1+L9/(100-L9))+L9/(100-L9)*H9)/(1-G9/100-J9/100-K9/100-N9/100-$B$2/100)&lt;=300,"ниже 300 ₽ — см. сайт",ROUNDUP((D9+H9+M9+IF(LEFT(B9,4)="Ozon",25,0)*(1+L9/(100-L9))+L9/(100-L9)*H9)/(1-G9/100-J9/100-K9/100-N9/100-$B$2/100),0))))</f>
        <v/>
      </c>
    </row>
    <row r="10">
      <c r="A10" s="5" t="n"/>
      <c r="B10" s="5" t="n"/>
      <c r="C10" s="5" t="n"/>
      <c r="D10" s="5" t="n"/>
      <c r="E10" s="5" t="n"/>
      <c r="F10" s="5" t="n"/>
      <c r="G10" s="5" t="n"/>
      <c r="H10" s="5" t="n"/>
      <c r="I10" s="5" t="n"/>
      <c r="J10" s="5" t="n"/>
      <c r="K10" s="5" t="n"/>
      <c r="L10" s="5" t="n"/>
      <c r="M10" s="5" t="n"/>
      <c r="N10" s="5" t="n"/>
      <c r="O10" s="6">
        <f>IF(C10="","",IF(C10&lt;=100,E10,IF(C10&lt;=300,F10,G10)))</f>
        <v/>
      </c>
      <c r="P10" s="6">
        <f>IF(C10="","",C10*O10/100)</f>
        <v/>
      </c>
      <c r="Q10" s="6">
        <f>IF(C10="","",IF(C10&lt;=300,I10,H10))</f>
        <v/>
      </c>
      <c r="R10" s="6">
        <f>IF(C10="","",IF(LEFT(B10,4)="Ozon",MIN(0.2*C10,25),0))</f>
        <v/>
      </c>
      <c r="S10" s="6">
        <f>IF(C10="","",L10/(100-L10)*(Q10+R10))</f>
        <v/>
      </c>
      <c r="T10" s="6">
        <f>IF(C10="","",C10*N10/100)</f>
        <v/>
      </c>
      <c r="U10" s="6">
        <f>IF(C10="","",C10-D10-P10-Q10-R10-C10*J10/100-C10*K10/100-S10-M10-T10)</f>
        <v/>
      </c>
      <c r="V10" s="7">
        <f>IF(OR(C10="",C10=0),"",U10/C10)</f>
        <v/>
      </c>
      <c r="W10" s="7">
        <f>IF(OR(C10="",D10=0),"",U10/D10)</f>
        <v/>
      </c>
      <c r="X10" s="6">
        <f>IF(C10="","",IF(1-G10/100-J10/100-K10/100-N10/100-$B$2/100&lt;=0,"недостижимо",IF((D10+H10+M10+IF(LEFT(B10,4)="Ozon",25,0)*(1+L10/(100-L10))+L10/(100-L10)*H10)/(1-G10/100-J10/100-K10/100-N10/100-$B$2/100)&lt;=300,"ниже 300 ₽ — см. сайт",ROUNDUP((D10+H10+M10+IF(LEFT(B10,4)="Ozon",25,0)*(1+L10/(100-L10))+L10/(100-L10)*H10)/(1-G10/100-J10/100-K10/100-N10/100-$B$2/100),0))))</f>
        <v/>
      </c>
    </row>
    <row r="11">
      <c r="A11" s="5" t="n"/>
      <c r="B11" s="5" t="n"/>
      <c r="C11" s="5" t="n"/>
      <c r="D11" s="5" t="n"/>
      <c r="E11" s="5" t="n"/>
      <c r="F11" s="5" t="n"/>
      <c r="G11" s="5" t="n"/>
      <c r="H11" s="5" t="n"/>
      <c r="I11" s="5" t="n"/>
      <c r="J11" s="5" t="n"/>
      <c r="K11" s="5" t="n"/>
      <c r="L11" s="5" t="n"/>
      <c r="M11" s="5" t="n"/>
      <c r="N11" s="5" t="n"/>
      <c r="O11" s="6">
        <f>IF(C11="","",IF(C11&lt;=100,E11,IF(C11&lt;=300,F11,G11)))</f>
        <v/>
      </c>
      <c r="P11" s="6">
        <f>IF(C11="","",C11*O11/100)</f>
        <v/>
      </c>
      <c r="Q11" s="6">
        <f>IF(C11="","",IF(C11&lt;=300,I11,H11))</f>
        <v/>
      </c>
      <c r="R11" s="6">
        <f>IF(C11="","",IF(LEFT(B11,4)="Ozon",MIN(0.2*C11,25),0))</f>
        <v/>
      </c>
      <c r="S11" s="6">
        <f>IF(C11="","",L11/(100-L11)*(Q11+R11))</f>
        <v/>
      </c>
      <c r="T11" s="6">
        <f>IF(C11="","",C11*N11/100)</f>
        <v/>
      </c>
      <c r="U11" s="6">
        <f>IF(C11="","",C11-D11-P11-Q11-R11-C11*J11/100-C11*K11/100-S11-M11-T11)</f>
        <v/>
      </c>
      <c r="V11" s="7">
        <f>IF(OR(C11="",C11=0),"",U11/C11)</f>
        <v/>
      </c>
      <c r="W11" s="7">
        <f>IF(OR(C11="",D11=0),"",U11/D11)</f>
        <v/>
      </c>
      <c r="X11" s="6">
        <f>IF(C11="","",IF(1-G11/100-J11/100-K11/100-N11/100-$B$2/100&lt;=0,"недостижимо",IF((D11+H11+M11+IF(LEFT(B11,4)="Ozon",25,0)*(1+L11/(100-L11))+L11/(100-L11)*H11)/(1-G11/100-J11/100-K11/100-N11/100-$B$2/100)&lt;=300,"ниже 300 ₽ — см. сайт",ROUNDUP((D11+H11+M11+IF(LEFT(B11,4)="Ozon",25,0)*(1+L11/(100-L11))+L11/(100-L11)*H11)/(1-G11/100-J11/100-K11/100-N11/100-$B$2/100),0))))</f>
        <v/>
      </c>
    </row>
    <row r="12">
      <c r="A12" s="5" t="n"/>
      <c r="B12" s="5" t="n"/>
      <c r="C12" s="5" t="n"/>
      <c r="D12" s="5" t="n"/>
      <c r="E12" s="5" t="n"/>
      <c r="F12" s="5" t="n"/>
      <c r="G12" s="5" t="n"/>
      <c r="H12" s="5" t="n"/>
      <c r="I12" s="5" t="n"/>
      <c r="J12" s="5" t="n"/>
      <c r="K12" s="5" t="n"/>
      <c r="L12" s="5" t="n"/>
      <c r="M12" s="5" t="n"/>
      <c r="N12" s="5" t="n"/>
      <c r="O12" s="6">
        <f>IF(C12="","",IF(C12&lt;=100,E12,IF(C12&lt;=300,F12,G12)))</f>
        <v/>
      </c>
      <c r="P12" s="6">
        <f>IF(C12="","",C12*O12/100)</f>
        <v/>
      </c>
      <c r="Q12" s="6">
        <f>IF(C12="","",IF(C12&lt;=300,I12,H12))</f>
        <v/>
      </c>
      <c r="R12" s="6">
        <f>IF(C12="","",IF(LEFT(B12,4)="Ozon",MIN(0.2*C12,25),0))</f>
        <v/>
      </c>
      <c r="S12" s="6">
        <f>IF(C12="","",L12/(100-L12)*(Q12+R12))</f>
        <v/>
      </c>
      <c r="T12" s="6">
        <f>IF(C12="","",C12*N12/100)</f>
        <v/>
      </c>
      <c r="U12" s="6">
        <f>IF(C12="","",C12-D12-P12-Q12-R12-C12*J12/100-C12*K12/100-S12-M12-T12)</f>
        <v/>
      </c>
      <c r="V12" s="7">
        <f>IF(OR(C12="",C12=0),"",U12/C12)</f>
        <v/>
      </c>
      <c r="W12" s="7">
        <f>IF(OR(C12="",D12=0),"",U12/D12)</f>
        <v/>
      </c>
      <c r="X12" s="6">
        <f>IF(C12="","",IF(1-G12/100-J12/100-K12/100-N12/100-$B$2/100&lt;=0,"недостижимо",IF((D12+H12+M12+IF(LEFT(B12,4)="Ozon",25,0)*(1+L12/(100-L12))+L12/(100-L12)*H12)/(1-G12/100-J12/100-K12/100-N12/100-$B$2/100)&lt;=300,"ниже 300 ₽ — см. сайт",ROUNDUP((D12+H12+M12+IF(LEFT(B12,4)="Ozon",25,0)*(1+L12/(100-L12))+L12/(100-L12)*H12)/(1-G12/100-J12/100-K12/100-N12/100-$B$2/100),0))))</f>
        <v/>
      </c>
    </row>
    <row r="13">
      <c r="A13" s="5" t="n"/>
      <c r="B13" s="5" t="n"/>
      <c r="C13" s="5" t="n"/>
      <c r="D13" s="5" t="n"/>
      <c r="E13" s="5" t="n"/>
      <c r="F13" s="5" t="n"/>
      <c r="G13" s="5" t="n"/>
      <c r="H13" s="5" t="n"/>
      <c r="I13" s="5" t="n"/>
      <c r="J13" s="5" t="n"/>
      <c r="K13" s="5" t="n"/>
      <c r="L13" s="5" t="n"/>
      <c r="M13" s="5" t="n"/>
      <c r="N13" s="5" t="n"/>
      <c r="O13" s="6">
        <f>IF(C13="","",IF(C13&lt;=100,E13,IF(C13&lt;=300,F13,G13)))</f>
        <v/>
      </c>
      <c r="P13" s="6">
        <f>IF(C13="","",C13*O13/100)</f>
        <v/>
      </c>
      <c r="Q13" s="6">
        <f>IF(C13="","",IF(C13&lt;=300,I13,H13))</f>
        <v/>
      </c>
      <c r="R13" s="6">
        <f>IF(C13="","",IF(LEFT(B13,4)="Ozon",MIN(0.2*C13,25),0))</f>
        <v/>
      </c>
      <c r="S13" s="6">
        <f>IF(C13="","",L13/(100-L13)*(Q13+R13))</f>
        <v/>
      </c>
      <c r="T13" s="6">
        <f>IF(C13="","",C13*N13/100)</f>
        <v/>
      </c>
      <c r="U13" s="6">
        <f>IF(C13="","",C13-D13-P13-Q13-R13-C13*J13/100-C13*K13/100-S13-M13-T13)</f>
        <v/>
      </c>
      <c r="V13" s="7">
        <f>IF(OR(C13="",C13=0),"",U13/C13)</f>
        <v/>
      </c>
      <c r="W13" s="7">
        <f>IF(OR(C13="",D13=0),"",U13/D13)</f>
        <v/>
      </c>
      <c r="X13" s="6">
        <f>IF(C13="","",IF(1-G13/100-J13/100-K13/100-N13/100-$B$2/100&lt;=0,"недостижимо",IF((D13+H13+M13+IF(LEFT(B13,4)="Ozon",25,0)*(1+L13/(100-L13))+L13/(100-L13)*H13)/(1-G13/100-J13/100-K13/100-N13/100-$B$2/100)&lt;=300,"ниже 300 ₽ — см. сайт",ROUNDUP((D13+H13+M13+IF(LEFT(B13,4)="Ozon",25,0)*(1+L13/(100-L13))+L13/(100-L13)*H13)/(1-G13/100-J13/100-K13/100-N13/100-$B$2/100),0))))</f>
        <v/>
      </c>
    </row>
    <row r="14">
      <c r="A14" s="5" t="n"/>
      <c r="B14" s="5" t="n"/>
      <c r="C14" s="5" t="n"/>
      <c r="D14" s="5" t="n"/>
      <c r="E14" s="5" t="n"/>
      <c r="F14" s="5" t="n"/>
      <c r="G14" s="5" t="n"/>
      <c r="H14" s="5" t="n"/>
      <c r="I14" s="5" t="n"/>
      <c r="J14" s="5" t="n"/>
      <c r="K14" s="5" t="n"/>
      <c r="L14" s="5" t="n"/>
      <c r="M14" s="5" t="n"/>
      <c r="N14" s="5" t="n"/>
      <c r="O14" s="6">
        <f>IF(C14="","",IF(C14&lt;=100,E14,IF(C14&lt;=300,F14,G14)))</f>
        <v/>
      </c>
      <c r="P14" s="6">
        <f>IF(C14="","",C14*O14/100)</f>
        <v/>
      </c>
      <c r="Q14" s="6">
        <f>IF(C14="","",IF(C14&lt;=300,I14,H14))</f>
        <v/>
      </c>
      <c r="R14" s="6">
        <f>IF(C14="","",IF(LEFT(B14,4)="Ozon",MIN(0.2*C14,25),0))</f>
        <v/>
      </c>
      <c r="S14" s="6">
        <f>IF(C14="","",L14/(100-L14)*(Q14+R14))</f>
        <v/>
      </c>
      <c r="T14" s="6">
        <f>IF(C14="","",C14*N14/100)</f>
        <v/>
      </c>
      <c r="U14" s="6">
        <f>IF(C14="","",C14-D14-P14-Q14-R14-C14*J14/100-C14*K14/100-S14-M14-T14)</f>
        <v/>
      </c>
      <c r="V14" s="7">
        <f>IF(OR(C14="",C14=0),"",U14/C14)</f>
        <v/>
      </c>
      <c r="W14" s="7">
        <f>IF(OR(C14="",D14=0),"",U14/D14)</f>
        <v/>
      </c>
      <c r="X14" s="6">
        <f>IF(C14="","",IF(1-G14/100-J14/100-K14/100-N14/100-$B$2/100&lt;=0,"недостижимо",IF((D14+H14+M14+IF(LEFT(B14,4)="Ozon",25,0)*(1+L14/(100-L14))+L14/(100-L14)*H14)/(1-G14/100-J14/100-K14/100-N14/100-$B$2/100)&lt;=300,"ниже 300 ₽ — см. сайт",ROUNDUP((D14+H14+M14+IF(LEFT(B14,4)="Ozon",25,0)*(1+L14/(100-L14))+L14/(100-L14)*H14)/(1-G14/100-J14/100-K14/100-N14/100-$B$2/100),0))))</f>
        <v/>
      </c>
    </row>
    <row r="15">
      <c r="A15" s="5" t="n"/>
      <c r="B15" s="5" t="n"/>
      <c r="C15" s="5" t="n"/>
      <c r="D15" s="5" t="n"/>
      <c r="E15" s="5" t="n"/>
      <c r="F15" s="5" t="n"/>
      <c r="G15" s="5" t="n"/>
      <c r="H15" s="5" t="n"/>
      <c r="I15" s="5" t="n"/>
      <c r="J15" s="5" t="n"/>
      <c r="K15" s="5" t="n"/>
      <c r="L15" s="5" t="n"/>
      <c r="M15" s="5" t="n"/>
      <c r="N15" s="5" t="n"/>
      <c r="O15" s="6">
        <f>IF(C15="","",IF(C15&lt;=100,E15,IF(C15&lt;=300,F15,G15)))</f>
        <v/>
      </c>
      <c r="P15" s="6">
        <f>IF(C15="","",C15*O15/100)</f>
        <v/>
      </c>
      <c r="Q15" s="6">
        <f>IF(C15="","",IF(C15&lt;=300,I15,H15))</f>
        <v/>
      </c>
      <c r="R15" s="6">
        <f>IF(C15="","",IF(LEFT(B15,4)="Ozon",MIN(0.2*C15,25),0))</f>
        <v/>
      </c>
      <c r="S15" s="6">
        <f>IF(C15="","",L15/(100-L15)*(Q15+R15))</f>
        <v/>
      </c>
      <c r="T15" s="6">
        <f>IF(C15="","",C15*N15/100)</f>
        <v/>
      </c>
      <c r="U15" s="6">
        <f>IF(C15="","",C15-D15-P15-Q15-R15-C15*J15/100-C15*K15/100-S15-M15-T15)</f>
        <v/>
      </c>
      <c r="V15" s="7">
        <f>IF(OR(C15="",C15=0),"",U15/C15)</f>
        <v/>
      </c>
      <c r="W15" s="7">
        <f>IF(OR(C15="",D15=0),"",U15/D15)</f>
        <v/>
      </c>
      <c r="X15" s="6">
        <f>IF(C15="","",IF(1-G15/100-J15/100-K15/100-N15/100-$B$2/100&lt;=0,"недостижимо",IF((D15+H15+M15+IF(LEFT(B15,4)="Ozon",25,0)*(1+L15/(100-L15))+L15/(100-L15)*H15)/(1-G15/100-J15/100-K15/100-N15/100-$B$2/100)&lt;=300,"ниже 300 ₽ — см. сайт",ROUNDUP((D15+H15+M15+IF(LEFT(B15,4)="Ozon",25,0)*(1+L15/(100-L15))+L15/(100-L15)*H15)/(1-G15/100-J15/100-K15/100-N15/100-$B$2/100),0))))</f>
        <v/>
      </c>
    </row>
    <row r="16">
      <c r="A16" s="5" t="n"/>
      <c r="B16" s="5" t="n"/>
      <c r="C16" s="5" t="n"/>
      <c r="D16" s="5" t="n"/>
      <c r="E16" s="5" t="n"/>
      <c r="F16" s="5" t="n"/>
      <c r="G16" s="5" t="n"/>
      <c r="H16" s="5" t="n"/>
      <c r="I16" s="5" t="n"/>
      <c r="J16" s="5" t="n"/>
      <c r="K16" s="5" t="n"/>
      <c r="L16" s="5" t="n"/>
      <c r="M16" s="5" t="n"/>
      <c r="N16" s="5" t="n"/>
      <c r="O16" s="6">
        <f>IF(C16="","",IF(C16&lt;=100,E16,IF(C16&lt;=300,F16,G16)))</f>
        <v/>
      </c>
      <c r="P16" s="6">
        <f>IF(C16="","",C16*O16/100)</f>
        <v/>
      </c>
      <c r="Q16" s="6">
        <f>IF(C16="","",IF(C16&lt;=300,I16,H16))</f>
        <v/>
      </c>
      <c r="R16" s="6">
        <f>IF(C16="","",IF(LEFT(B16,4)="Ozon",MIN(0.2*C16,25),0))</f>
        <v/>
      </c>
      <c r="S16" s="6">
        <f>IF(C16="","",L16/(100-L16)*(Q16+R16))</f>
        <v/>
      </c>
      <c r="T16" s="6">
        <f>IF(C16="","",C16*N16/100)</f>
        <v/>
      </c>
      <c r="U16" s="6">
        <f>IF(C16="","",C16-D16-P16-Q16-R16-C16*J16/100-C16*K16/100-S16-M16-T16)</f>
        <v/>
      </c>
      <c r="V16" s="7">
        <f>IF(OR(C16="",C16=0),"",U16/C16)</f>
        <v/>
      </c>
      <c r="W16" s="7">
        <f>IF(OR(C16="",D16=0),"",U16/D16)</f>
        <v/>
      </c>
      <c r="X16" s="6">
        <f>IF(C16="","",IF(1-G16/100-J16/100-K16/100-N16/100-$B$2/100&lt;=0,"недостижимо",IF((D16+H16+M16+IF(LEFT(B16,4)="Ozon",25,0)*(1+L16/(100-L16))+L16/(100-L16)*H16)/(1-G16/100-J16/100-K16/100-N16/100-$B$2/100)&lt;=300,"ниже 300 ₽ — см. сайт",ROUNDUP((D16+H16+M16+IF(LEFT(B16,4)="Ozon",25,0)*(1+L16/(100-L16))+L16/(100-L16)*H16)/(1-G16/100-J16/100-K16/100-N16/100-$B$2/100),0))))</f>
        <v/>
      </c>
    </row>
    <row r="17">
      <c r="A17" s="5" t="n"/>
      <c r="B17" s="5" t="n"/>
      <c r="C17" s="5" t="n"/>
      <c r="D17" s="5" t="n"/>
      <c r="E17" s="5" t="n"/>
      <c r="F17" s="5" t="n"/>
      <c r="G17" s="5" t="n"/>
      <c r="H17" s="5" t="n"/>
      <c r="I17" s="5" t="n"/>
      <c r="J17" s="5" t="n"/>
      <c r="K17" s="5" t="n"/>
      <c r="L17" s="5" t="n"/>
      <c r="M17" s="5" t="n"/>
      <c r="N17" s="5" t="n"/>
      <c r="O17" s="6">
        <f>IF(C17="","",IF(C17&lt;=100,E17,IF(C17&lt;=300,F17,G17)))</f>
        <v/>
      </c>
      <c r="P17" s="6">
        <f>IF(C17="","",C17*O17/100)</f>
        <v/>
      </c>
      <c r="Q17" s="6">
        <f>IF(C17="","",IF(C17&lt;=300,I17,H17))</f>
        <v/>
      </c>
      <c r="R17" s="6">
        <f>IF(C17="","",IF(LEFT(B17,4)="Ozon",MIN(0.2*C17,25),0))</f>
        <v/>
      </c>
      <c r="S17" s="6">
        <f>IF(C17="","",L17/(100-L17)*(Q17+R17))</f>
        <v/>
      </c>
      <c r="T17" s="6">
        <f>IF(C17="","",C17*N17/100)</f>
        <v/>
      </c>
      <c r="U17" s="6">
        <f>IF(C17="","",C17-D17-P17-Q17-R17-C17*J17/100-C17*K17/100-S17-M17-T17)</f>
        <v/>
      </c>
      <c r="V17" s="7">
        <f>IF(OR(C17="",C17=0),"",U17/C17)</f>
        <v/>
      </c>
      <c r="W17" s="7">
        <f>IF(OR(C17="",D17=0),"",U17/D17)</f>
        <v/>
      </c>
      <c r="X17" s="6">
        <f>IF(C17="","",IF(1-G17/100-J17/100-K17/100-N17/100-$B$2/100&lt;=0,"недостижимо",IF((D17+H17+M17+IF(LEFT(B17,4)="Ozon",25,0)*(1+L17/(100-L17))+L17/(100-L17)*H17)/(1-G17/100-J17/100-K17/100-N17/100-$B$2/100)&lt;=300,"ниже 300 ₽ — см. сайт",ROUNDUP((D17+H17+M17+IF(LEFT(B17,4)="Ozon",25,0)*(1+L17/(100-L17))+L17/(100-L17)*H17)/(1-G17/100-J17/100-K17/100-N17/100-$B$2/100),0))))</f>
        <v/>
      </c>
    </row>
    <row r="18">
      <c r="A18" s="5" t="n"/>
      <c r="B18" s="5" t="n"/>
      <c r="C18" s="5" t="n"/>
      <c r="D18" s="5" t="n"/>
      <c r="E18" s="5" t="n"/>
      <c r="F18" s="5" t="n"/>
      <c r="G18" s="5" t="n"/>
      <c r="H18" s="5" t="n"/>
      <c r="I18" s="5" t="n"/>
      <c r="J18" s="5" t="n"/>
      <c r="K18" s="5" t="n"/>
      <c r="L18" s="5" t="n"/>
      <c r="M18" s="5" t="n"/>
      <c r="N18" s="5" t="n"/>
      <c r="O18" s="6">
        <f>IF(C18="","",IF(C18&lt;=100,E18,IF(C18&lt;=300,F18,G18)))</f>
        <v/>
      </c>
      <c r="P18" s="6">
        <f>IF(C18="","",C18*O18/100)</f>
        <v/>
      </c>
      <c r="Q18" s="6">
        <f>IF(C18="","",IF(C18&lt;=300,I18,H18))</f>
        <v/>
      </c>
      <c r="R18" s="6">
        <f>IF(C18="","",IF(LEFT(B18,4)="Ozon",MIN(0.2*C18,25),0))</f>
        <v/>
      </c>
      <c r="S18" s="6">
        <f>IF(C18="","",L18/(100-L18)*(Q18+R18))</f>
        <v/>
      </c>
      <c r="T18" s="6">
        <f>IF(C18="","",C18*N18/100)</f>
        <v/>
      </c>
      <c r="U18" s="6">
        <f>IF(C18="","",C18-D18-P18-Q18-R18-C18*J18/100-C18*K18/100-S18-M18-T18)</f>
        <v/>
      </c>
      <c r="V18" s="7">
        <f>IF(OR(C18="",C18=0),"",U18/C18)</f>
        <v/>
      </c>
      <c r="W18" s="7">
        <f>IF(OR(C18="",D18=0),"",U18/D18)</f>
        <v/>
      </c>
      <c r="X18" s="6">
        <f>IF(C18="","",IF(1-G18/100-J18/100-K18/100-N18/100-$B$2/100&lt;=0,"недостижимо",IF((D18+H18+M18+IF(LEFT(B18,4)="Ozon",25,0)*(1+L18/(100-L18))+L18/(100-L18)*H18)/(1-G18/100-J18/100-K18/100-N18/100-$B$2/100)&lt;=300,"ниже 300 ₽ — см. сайт",ROUNDUP((D18+H18+M18+IF(LEFT(B18,4)="Ozon",25,0)*(1+L18/(100-L18))+L18/(100-L18)*H18)/(1-G18/100-J18/100-K18/100-N18/100-$B$2/100),0))))</f>
        <v/>
      </c>
    </row>
    <row r="19">
      <c r="A19" s="5" t="n"/>
      <c r="B19" s="5" t="n"/>
      <c r="C19" s="5" t="n"/>
      <c r="D19" s="5" t="n"/>
      <c r="E19" s="5" t="n"/>
      <c r="F19" s="5" t="n"/>
      <c r="G19" s="5" t="n"/>
      <c r="H19" s="5" t="n"/>
      <c r="I19" s="5" t="n"/>
      <c r="J19" s="5" t="n"/>
      <c r="K19" s="5" t="n"/>
      <c r="L19" s="5" t="n"/>
      <c r="M19" s="5" t="n"/>
      <c r="N19" s="5" t="n"/>
      <c r="O19" s="6">
        <f>IF(C19="","",IF(C19&lt;=100,E19,IF(C19&lt;=300,F19,G19)))</f>
        <v/>
      </c>
      <c r="P19" s="6">
        <f>IF(C19="","",C19*O19/100)</f>
        <v/>
      </c>
      <c r="Q19" s="6">
        <f>IF(C19="","",IF(C19&lt;=300,I19,H19))</f>
        <v/>
      </c>
      <c r="R19" s="6">
        <f>IF(C19="","",IF(LEFT(B19,4)="Ozon",MIN(0.2*C19,25),0))</f>
        <v/>
      </c>
      <c r="S19" s="6">
        <f>IF(C19="","",L19/(100-L19)*(Q19+R19))</f>
        <v/>
      </c>
      <c r="T19" s="6">
        <f>IF(C19="","",C19*N19/100)</f>
        <v/>
      </c>
      <c r="U19" s="6">
        <f>IF(C19="","",C19-D19-P19-Q19-R19-C19*J19/100-C19*K19/100-S19-M19-T19)</f>
        <v/>
      </c>
      <c r="V19" s="7">
        <f>IF(OR(C19="",C19=0),"",U19/C19)</f>
        <v/>
      </c>
      <c r="W19" s="7">
        <f>IF(OR(C19="",D19=0),"",U19/D19)</f>
        <v/>
      </c>
      <c r="X19" s="6">
        <f>IF(C19="","",IF(1-G19/100-J19/100-K19/100-N19/100-$B$2/100&lt;=0,"недостижимо",IF((D19+H19+M19+IF(LEFT(B19,4)="Ozon",25,0)*(1+L19/(100-L19))+L19/(100-L19)*H19)/(1-G19/100-J19/100-K19/100-N19/100-$B$2/100)&lt;=300,"ниже 300 ₽ — см. сайт",ROUNDUP((D19+H19+M19+IF(LEFT(B19,4)="Ozon",25,0)*(1+L19/(100-L19))+L19/(100-L19)*H19)/(1-G19/100-J19/100-K19/100-N19/100-$B$2/100),0))))</f>
        <v/>
      </c>
    </row>
    <row r="20">
      <c r="A20" s="5" t="n"/>
      <c r="B20" s="5" t="n"/>
      <c r="C20" s="5" t="n"/>
      <c r="D20" s="5" t="n"/>
      <c r="E20" s="5" t="n"/>
      <c r="F20" s="5" t="n"/>
      <c r="G20" s="5" t="n"/>
      <c r="H20" s="5" t="n"/>
      <c r="I20" s="5" t="n"/>
      <c r="J20" s="5" t="n"/>
      <c r="K20" s="5" t="n"/>
      <c r="L20" s="5" t="n"/>
      <c r="M20" s="5" t="n"/>
      <c r="N20" s="5" t="n"/>
      <c r="O20" s="6">
        <f>IF(C20="","",IF(C20&lt;=100,E20,IF(C20&lt;=300,F20,G20)))</f>
        <v/>
      </c>
      <c r="P20" s="6">
        <f>IF(C20="","",C20*O20/100)</f>
        <v/>
      </c>
      <c r="Q20" s="6">
        <f>IF(C20="","",IF(C20&lt;=300,I20,H20))</f>
        <v/>
      </c>
      <c r="R20" s="6">
        <f>IF(C20="","",IF(LEFT(B20,4)="Ozon",MIN(0.2*C20,25),0))</f>
        <v/>
      </c>
      <c r="S20" s="6">
        <f>IF(C20="","",L20/(100-L20)*(Q20+R20))</f>
        <v/>
      </c>
      <c r="T20" s="6">
        <f>IF(C20="","",C20*N20/100)</f>
        <v/>
      </c>
      <c r="U20" s="6">
        <f>IF(C20="","",C20-D20-P20-Q20-R20-C20*J20/100-C20*K20/100-S20-M20-T20)</f>
        <v/>
      </c>
      <c r="V20" s="7">
        <f>IF(OR(C20="",C20=0),"",U20/C20)</f>
        <v/>
      </c>
      <c r="W20" s="7">
        <f>IF(OR(C20="",D20=0),"",U20/D20)</f>
        <v/>
      </c>
      <c r="X20" s="6">
        <f>IF(C20="","",IF(1-G20/100-J20/100-K20/100-N20/100-$B$2/100&lt;=0,"недостижимо",IF((D20+H20+M20+IF(LEFT(B20,4)="Ozon",25,0)*(1+L20/(100-L20))+L20/(100-L20)*H20)/(1-G20/100-J20/100-K20/100-N20/100-$B$2/100)&lt;=300,"ниже 300 ₽ — см. сайт",ROUNDUP((D20+H20+M20+IF(LEFT(B20,4)="Ozon",25,0)*(1+L20/(100-L20))+L20/(100-L20)*H20)/(1-G20/100-J20/100-K20/100-N20/100-$B$2/100),0))))</f>
        <v/>
      </c>
    </row>
    <row r="21">
      <c r="A21" s="5" t="n"/>
      <c r="B21" s="5" t="n"/>
      <c r="C21" s="5" t="n"/>
      <c r="D21" s="5" t="n"/>
      <c r="E21" s="5" t="n"/>
      <c r="F21" s="5" t="n"/>
      <c r="G21" s="5" t="n"/>
      <c r="H21" s="5" t="n"/>
      <c r="I21" s="5" t="n"/>
      <c r="J21" s="5" t="n"/>
      <c r="K21" s="5" t="n"/>
      <c r="L21" s="5" t="n"/>
      <c r="M21" s="5" t="n"/>
      <c r="N21" s="5" t="n"/>
      <c r="O21" s="6">
        <f>IF(C21="","",IF(C21&lt;=100,E21,IF(C21&lt;=300,F21,G21)))</f>
        <v/>
      </c>
      <c r="P21" s="6">
        <f>IF(C21="","",C21*O21/100)</f>
        <v/>
      </c>
      <c r="Q21" s="6">
        <f>IF(C21="","",IF(C21&lt;=300,I21,H21))</f>
        <v/>
      </c>
      <c r="R21" s="6">
        <f>IF(C21="","",IF(LEFT(B21,4)="Ozon",MIN(0.2*C21,25),0))</f>
        <v/>
      </c>
      <c r="S21" s="6">
        <f>IF(C21="","",L21/(100-L21)*(Q21+R21))</f>
        <v/>
      </c>
      <c r="T21" s="6">
        <f>IF(C21="","",C21*N21/100)</f>
        <v/>
      </c>
      <c r="U21" s="6">
        <f>IF(C21="","",C21-D21-P21-Q21-R21-C21*J21/100-C21*K21/100-S21-M21-T21)</f>
        <v/>
      </c>
      <c r="V21" s="7">
        <f>IF(OR(C21="",C21=0),"",U21/C21)</f>
        <v/>
      </c>
      <c r="W21" s="7">
        <f>IF(OR(C21="",D21=0),"",U21/D21)</f>
        <v/>
      </c>
      <c r="X21" s="6">
        <f>IF(C21="","",IF(1-G21/100-J21/100-K21/100-N21/100-$B$2/100&lt;=0,"недостижимо",IF((D21+H21+M21+IF(LEFT(B21,4)="Ozon",25,0)*(1+L21/(100-L21))+L21/(100-L21)*H21)/(1-G21/100-J21/100-K21/100-N21/100-$B$2/100)&lt;=300,"ниже 300 ₽ — см. сайт",ROUNDUP((D21+H21+M21+IF(LEFT(B21,4)="Ozon",25,0)*(1+L21/(100-L21))+L21/(100-L21)*H21)/(1-G21/100-J21/100-K21/100-N21/100-$B$2/100),0))))</f>
        <v/>
      </c>
    </row>
    <row r="22">
      <c r="A22" s="5" t="n"/>
      <c r="B22" s="5" t="n"/>
      <c r="C22" s="5" t="n"/>
      <c r="D22" s="5" t="n"/>
      <c r="E22" s="5" t="n"/>
      <c r="F22" s="5" t="n"/>
      <c r="G22" s="5" t="n"/>
      <c r="H22" s="5" t="n"/>
      <c r="I22" s="5" t="n"/>
      <c r="J22" s="5" t="n"/>
      <c r="K22" s="5" t="n"/>
      <c r="L22" s="5" t="n"/>
      <c r="M22" s="5" t="n"/>
      <c r="N22" s="5" t="n"/>
      <c r="O22" s="6">
        <f>IF(C22="","",IF(C22&lt;=100,E22,IF(C22&lt;=300,F22,G22)))</f>
        <v/>
      </c>
      <c r="P22" s="6">
        <f>IF(C22="","",C22*O22/100)</f>
        <v/>
      </c>
      <c r="Q22" s="6">
        <f>IF(C22="","",IF(C22&lt;=300,I22,H22))</f>
        <v/>
      </c>
      <c r="R22" s="6">
        <f>IF(C22="","",IF(LEFT(B22,4)="Ozon",MIN(0.2*C22,25),0))</f>
        <v/>
      </c>
      <c r="S22" s="6">
        <f>IF(C22="","",L22/(100-L22)*(Q22+R22))</f>
        <v/>
      </c>
      <c r="T22" s="6">
        <f>IF(C22="","",C22*N22/100)</f>
        <v/>
      </c>
      <c r="U22" s="6">
        <f>IF(C22="","",C22-D22-P22-Q22-R22-C22*J22/100-C22*K22/100-S22-M22-T22)</f>
        <v/>
      </c>
      <c r="V22" s="7">
        <f>IF(OR(C22="",C22=0),"",U22/C22)</f>
        <v/>
      </c>
      <c r="W22" s="7">
        <f>IF(OR(C22="",D22=0),"",U22/D22)</f>
        <v/>
      </c>
      <c r="X22" s="6">
        <f>IF(C22="","",IF(1-G22/100-J22/100-K22/100-N22/100-$B$2/100&lt;=0,"недостижимо",IF((D22+H22+M22+IF(LEFT(B22,4)="Ozon",25,0)*(1+L22/(100-L22))+L22/(100-L22)*H22)/(1-G22/100-J22/100-K22/100-N22/100-$B$2/100)&lt;=300,"ниже 300 ₽ — см. сайт",ROUNDUP((D22+H22+M22+IF(LEFT(B22,4)="Ozon",25,0)*(1+L22/(100-L22))+L22/(100-L22)*H22)/(1-G22/100-J22/100-K22/100-N22/100-$B$2/100),0))))</f>
        <v/>
      </c>
    </row>
    <row r="23">
      <c r="A23" s="5" t="n"/>
      <c r="B23" s="5" t="n"/>
      <c r="C23" s="5" t="n"/>
      <c r="D23" s="5" t="n"/>
      <c r="E23" s="5" t="n"/>
      <c r="F23" s="5" t="n"/>
      <c r="G23" s="5" t="n"/>
      <c r="H23" s="5" t="n"/>
      <c r="I23" s="5" t="n"/>
      <c r="J23" s="5" t="n"/>
      <c r="K23" s="5" t="n"/>
      <c r="L23" s="5" t="n"/>
      <c r="M23" s="5" t="n"/>
      <c r="N23" s="5" t="n"/>
      <c r="O23" s="6">
        <f>IF(C23="","",IF(C23&lt;=100,E23,IF(C23&lt;=300,F23,G23)))</f>
        <v/>
      </c>
      <c r="P23" s="6">
        <f>IF(C23="","",C23*O23/100)</f>
        <v/>
      </c>
      <c r="Q23" s="6">
        <f>IF(C23="","",IF(C23&lt;=300,I23,H23))</f>
        <v/>
      </c>
      <c r="R23" s="6">
        <f>IF(C23="","",IF(LEFT(B23,4)="Ozon",MIN(0.2*C23,25),0))</f>
        <v/>
      </c>
      <c r="S23" s="6">
        <f>IF(C23="","",L23/(100-L23)*(Q23+R23))</f>
        <v/>
      </c>
      <c r="T23" s="6">
        <f>IF(C23="","",C23*N23/100)</f>
        <v/>
      </c>
      <c r="U23" s="6">
        <f>IF(C23="","",C23-D23-P23-Q23-R23-C23*J23/100-C23*K23/100-S23-M23-T23)</f>
        <v/>
      </c>
      <c r="V23" s="7">
        <f>IF(OR(C23="",C23=0),"",U23/C23)</f>
        <v/>
      </c>
      <c r="W23" s="7">
        <f>IF(OR(C23="",D23=0),"",U23/D23)</f>
        <v/>
      </c>
      <c r="X23" s="6">
        <f>IF(C23="","",IF(1-G23/100-J23/100-K23/100-N23/100-$B$2/100&lt;=0,"недостижимо",IF((D23+H23+M23+IF(LEFT(B23,4)="Ozon",25,0)*(1+L23/(100-L23))+L23/(100-L23)*H23)/(1-G23/100-J23/100-K23/100-N23/100-$B$2/100)&lt;=300,"ниже 300 ₽ — см. сайт",ROUNDUP((D23+H23+M23+IF(LEFT(B23,4)="Ozon",25,0)*(1+L23/(100-L23))+L23/(100-L23)*H23)/(1-G23/100-J23/100-K23/100-N23/100-$B$2/100),0))))</f>
        <v/>
      </c>
    </row>
    <row r="24">
      <c r="A24" s="5" t="n"/>
      <c r="B24" s="5" t="n"/>
      <c r="C24" s="5" t="n"/>
      <c r="D24" s="5" t="n"/>
      <c r="E24" s="5" t="n"/>
      <c r="F24" s="5" t="n"/>
      <c r="G24" s="5" t="n"/>
      <c r="H24" s="5" t="n"/>
      <c r="I24" s="5" t="n"/>
      <c r="J24" s="5" t="n"/>
      <c r="K24" s="5" t="n"/>
      <c r="L24" s="5" t="n"/>
      <c r="M24" s="5" t="n"/>
      <c r="N24" s="5" t="n"/>
      <c r="O24" s="6">
        <f>IF(C24="","",IF(C24&lt;=100,E24,IF(C24&lt;=300,F24,G24)))</f>
        <v/>
      </c>
      <c r="P24" s="6">
        <f>IF(C24="","",C24*O24/100)</f>
        <v/>
      </c>
      <c r="Q24" s="6">
        <f>IF(C24="","",IF(C24&lt;=300,I24,H24))</f>
        <v/>
      </c>
      <c r="R24" s="6">
        <f>IF(C24="","",IF(LEFT(B24,4)="Ozon",MIN(0.2*C24,25),0))</f>
        <v/>
      </c>
      <c r="S24" s="6">
        <f>IF(C24="","",L24/(100-L24)*(Q24+R24))</f>
        <v/>
      </c>
      <c r="T24" s="6">
        <f>IF(C24="","",C24*N24/100)</f>
        <v/>
      </c>
      <c r="U24" s="6">
        <f>IF(C24="","",C24-D24-P24-Q24-R24-C24*J24/100-C24*K24/100-S24-M24-T24)</f>
        <v/>
      </c>
      <c r="V24" s="7">
        <f>IF(OR(C24="",C24=0),"",U24/C24)</f>
        <v/>
      </c>
      <c r="W24" s="7">
        <f>IF(OR(C24="",D24=0),"",U24/D24)</f>
        <v/>
      </c>
      <c r="X24" s="6">
        <f>IF(C24="","",IF(1-G24/100-J24/100-K24/100-N24/100-$B$2/100&lt;=0,"недостижимо",IF((D24+H24+M24+IF(LEFT(B24,4)="Ozon",25,0)*(1+L24/(100-L24))+L24/(100-L24)*H24)/(1-G24/100-J24/100-K24/100-N24/100-$B$2/100)&lt;=300,"ниже 300 ₽ — см. сайт",ROUNDUP((D24+H24+M24+IF(LEFT(B24,4)="Ozon",25,0)*(1+L24/(100-L24))+L24/(100-L24)*H24)/(1-G24/100-J24/100-K24/100-N24/100-$B$2/100),0))))</f>
        <v/>
      </c>
    </row>
    <row r="25">
      <c r="A25" s="5" t="n"/>
      <c r="B25" s="5" t="n"/>
      <c r="C25" s="5" t="n"/>
      <c r="D25" s="5" t="n"/>
      <c r="E25" s="5" t="n"/>
      <c r="F25" s="5" t="n"/>
      <c r="G25" s="5" t="n"/>
      <c r="H25" s="5" t="n"/>
      <c r="I25" s="5" t="n"/>
      <c r="J25" s="5" t="n"/>
      <c r="K25" s="5" t="n"/>
      <c r="L25" s="5" t="n"/>
      <c r="M25" s="5" t="n"/>
      <c r="N25" s="5" t="n"/>
      <c r="O25" s="6">
        <f>IF(C25="","",IF(C25&lt;=100,E25,IF(C25&lt;=300,F25,G25)))</f>
        <v/>
      </c>
      <c r="P25" s="6">
        <f>IF(C25="","",C25*O25/100)</f>
        <v/>
      </c>
      <c r="Q25" s="6">
        <f>IF(C25="","",IF(C25&lt;=300,I25,H25))</f>
        <v/>
      </c>
      <c r="R25" s="6">
        <f>IF(C25="","",IF(LEFT(B25,4)="Ozon",MIN(0.2*C25,25),0))</f>
        <v/>
      </c>
      <c r="S25" s="6">
        <f>IF(C25="","",L25/(100-L25)*(Q25+R25))</f>
        <v/>
      </c>
      <c r="T25" s="6">
        <f>IF(C25="","",C25*N25/100)</f>
        <v/>
      </c>
      <c r="U25" s="6">
        <f>IF(C25="","",C25-D25-P25-Q25-R25-C25*J25/100-C25*K25/100-S25-M25-T25)</f>
        <v/>
      </c>
      <c r="V25" s="7">
        <f>IF(OR(C25="",C25=0),"",U25/C25)</f>
        <v/>
      </c>
      <c r="W25" s="7">
        <f>IF(OR(C25="",D25=0),"",U25/D25)</f>
        <v/>
      </c>
      <c r="X25" s="6">
        <f>IF(C25="","",IF(1-G25/100-J25/100-K25/100-N25/100-$B$2/100&lt;=0,"недостижимо",IF((D25+H25+M25+IF(LEFT(B25,4)="Ozon",25,0)*(1+L25/(100-L25))+L25/(100-L25)*H25)/(1-G25/100-J25/100-K25/100-N25/100-$B$2/100)&lt;=300,"ниже 300 ₽ — см. сайт",ROUNDUP((D25+H25+M25+IF(LEFT(B25,4)="Ozon",25,0)*(1+L25/(100-L25))+L25/(100-L25)*H25)/(1-G25/100-J25/100-K25/100-N25/100-$B$2/100),0))))</f>
        <v/>
      </c>
    </row>
    <row r="26">
      <c r="A26" s="5" t="n"/>
      <c r="B26" s="5" t="n"/>
      <c r="C26" s="5" t="n"/>
      <c r="D26" s="5" t="n"/>
      <c r="E26" s="5" t="n"/>
      <c r="F26" s="5" t="n"/>
      <c r="G26" s="5" t="n"/>
      <c r="H26" s="5" t="n"/>
      <c r="I26" s="5" t="n"/>
      <c r="J26" s="5" t="n"/>
      <c r="K26" s="5" t="n"/>
      <c r="L26" s="5" t="n"/>
      <c r="M26" s="5" t="n"/>
      <c r="N26" s="5" t="n"/>
      <c r="O26" s="6">
        <f>IF(C26="","",IF(C26&lt;=100,E26,IF(C26&lt;=300,F26,G26)))</f>
        <v/>
      </c>
      <c r="P26" s="6">
        <f>IF(C26="","",C26*O26/100)</f>
        <v/>
      </c>
      <c r="Q26" s="6">
        <f>IF(C26="","",IF(C26&lt;=300,I26,H26))</f>
        <v/>
      </c>
      <c r="R26" s="6">
        <f>IF(C26="","",IF(LEFT(B26,4)="Ozon",MIN(0.2*C26,25),0))</f>
        <v/>
      </c>
      <c r="S26" s="6">
        <f>IF(C26="","",L26/(100-L26)*(Q26+R26))</f>
        <v/>
      </c>
      <c r="T26" s="6">
        <f>IF(C26="","",C26*N26/100)</f>
        <v/>
      </c>
      <c r="U26" s="6">
        <f>IF(C26="","",C26-D26-P26-Q26-R26-C26*J26/100-C26*K26/100-S26-M26-T26)</f>
        <v/>
      </c>
      <c r="V26" s="7">
        <f>IF(OR(C26="",C26=0),"",U26/C26)</f>
        <v/>
      </c>
      <c r="W26" s="7">
        <f>IF(OR(C26="",D26=0),"",U26/D26)</f>
        <v/>
      </c>
      <c r="X26" s="6">
        <f>IF(C26="","",IF(1-G26/100-J26/100-K26/100-N26/100-$B$2/100&lt;=0,"недостижимо",IF((D26+H26+M26+IF(LEFT(B26,4)="Ozon",25,0)*(1+L26/(100-L26))+L26/(100-L26)*H26)/(1-G26/100-J26/100-K26/100-N26/100-$B$2/100)&lt;=300,"ниже 300 ₽ — см. сайт",ROUNDUP((D26+H26+M26+IF(LEFT(B26,4)="Ozon",25,0)*(1+L26/(100-L26))+L26/(100-L26)*H26)/(1-G26/100-J26/100-K26/100-N26/100-$B$2/100),0))))</f>
        <v/>
      </c>
    </row>
    <row r="27">
      <c r="A27" s="5" t="n"/>
      <c r="B27" s="5" t="n"/>
      <c r="C27" s="5" t="n"/>
      <c r="D27" s="5" t="n"/>
      <c r="E27" s="5" t="n"/>
      <c r="F27" s="5" t="n"/>
      <c r="G27" s="5" t="n"/>
      <c r="H27" s="5" t="n"/>
      <c r="I27" s="5" t="n"/>
      <c r="J27" s="5" t="n"/>
      <c r="K27" s="5" t="n"/>
      <c r="L27" s="5" t="n"/>
      <c r="M27" s="5" t="n"/>
      <c r="N27" s="5" t="n"/>
      <c r="O27" s="6">
        <f>IF(C27="","",IF(C27&lt;=100,E27,IF(C27&lt;=300,F27,G27)))</f>
        <v/>
      </c>
      <c r="P27" s="6">
        <f>IF(C27="","",C27*O27/100)</f>
        <v/>
      </c>
      <c r="Q27" s="6">
        <f>IF(C27="","",IF(C27&lt;=300,I27,H27))</f>
        <v/>
      </c>
      <c r="R27" s="6">
        <f>IF(C27="","",IF(LEFT(B27,4)="Ozon",MIN(0.2*C27,25),0))</f>
        <v/>
      </c>
      <c r="S27" s="6">
        <f>IF(C27="","",L27/(100-L27)*(Q27+R27))</f>
        <v/>
      </c>
      <c r="T27" s="6">
        <f>IF(C27="","",C27*N27/100)</f>
        <v/>
      </c>
      <c r="U27" s="6">
        <f>IF(C27="","",C27-D27-P27-Q27-R27-C27*J27/100-C27*K27/100-S27-M27-T27)</f>
        <v/>
      </c>
      <c r="V27" s="7">
        <f>IF(OR(C27="",C27=0),"",U27/C27)</f>
        <v/>
      </c>
      <c r="W27" s="7">
        <f>IF(OR(C27="",D27=0),"",U27/D27)</f>
        <v/>
      </c>
      <c r="X27" s="6">
        <f>IF(C27="","",IF(1-G27/100-J27/100-K27/100-N27/100-$B$2/100&lt;=0,"недостижимо",IF((D27+H27+M27+IF(LEFT(B27,4)="Ozon",25,0)*(1+L27/(100-L27))+L27/(100-L27)*H27)/(1-G27/100-J27/100-K27/100-N27/100-$B$2/100)&lt;=300,"ниже 300 ₽ — см. сайт",ROUNDUP((D27+H27+M27+IF(LEFT(B27,4)="Ozon",25,0)*(1+L27/(100-L27))+L27/(100-L27)*H27)/(1-G27/100-J27/100-K27/100-N27/100-$B$2/100),0))))</f>
        <v/>
      </c>
    </row>
    <row r="28">
      <c r="A28" s="5" t="n"/>
      <c r="B28" s="5" t="n"/>
      <c r="C28" s="5" t="n"/>
      <c r="D28" s="5" t="n"/>
      <c r="E28" s="5" t="n"/>
      <c r="F28" s="5" t="n"/>
      <c r="G28" s="5" t="n"/>
      <c r="H28" s="5" t="n"/>
      <c r="I28" s="5" t="n"/>
      <c r="J28" s="5" t="n"/>
      <c r="K28" s="5" t="n"/>
      <c r="L28" s="5" t="n"/>
      <c r="M28" s="5" t="n"/>
      <c r="N28" s="5" t="n"/>
      <c r="O28" s="6">
        <f>IF(C28="","",IF(C28&lt;=100,E28,IF(C28&lt;=300,F28,G28)))</f>
        <v/>
      </c>
      <c r="P28" s="6">
        <f>IF(C28="","",C28*O28/100)</f>
        <v/>
      </c>
      <c r="Q28" s="6">
        <f>IF(C28="","",IF(C28&lt;=300,I28,H28))</f>
        <v/>
      </c>
      <c r="R28" s="6">
        <f>IF(C28="","",IF(LEFT(B28,4)="Ozon",MIN(0.2*C28,25),0))</f>
        <v/>
      </c>
      <c r="S28" s="6">
        <f>IF(C28="","",L28/(100-L28)*(Q28+R28))</f>
        <v/>
      </c>
      <c r="T28" s="6">
        <f>IF(C28="","",C28*N28/100)</f>
        <v/>
      </c>
      <c r="U28" s="6">
        <f>IF(C28="","",C28-D28-P28-Q28-R28-C28*J28/100-C28*K28/100-S28-M28-T28)</f>
        <v/>
      </c>
      <c r="V28" s="7">
        <f>IF(OR(C28="",C28=0),"",U28/C28)</f>
        <v/>
      </c>
      <c r="W28" s="7">
        <f>IF(OR(C28="",D28=0),"",U28/D28)</f>
        <v/>
      </c>
      <c r="X28" s="6">
        <f>IF(C28="","",IF(1-G28/100-J28/100-K28/100-N28/100-$B$2/100&lt;=0,"недостижимо",IF((D28+H28+M28+IF(LEFT(B28,4)="Ozon",25,0)*(1+L28/(100-L28))+L28/(100-L28)*H28)/(1-G28/100-J28/100-K28/100-N28/100-$B$2/100)&lt;=300,"ниже 300 ₽ — см. сайт",ROUNDUP((D28+H28+M28+IF(LEFT(B28,4)="Ozon",25,0)*(1+L28/(100-L28))+L28/(100-L28)*H28)/(1-G28/100-J28/100-K28/100-N28/100-$B$2/100),0))))</f>
        <v/>
      </c>
    </row>
    <row r="29">
      <c r="A29" s="5" t="n"/>
      <c r="B29" s="5" t="n"/>
      <c r="C29" s="5" t="n"/>
      <c r="D29" s="5" t="n"/>
      <c r="E29" s="5" t="n"/>
      <c r="F29" s="5" t="n"/>
      <c r="G29" s="5" t="n"/>
      <c r="H29" s="5" t="n"/>
      <c r="I29" s="5" t="n"/>
      <c r="J29" s="5" t="n"/>
      <c r="K29" s="5" t="n"/>
      <c r="L29" s="5" t="n"/>
      <c r="M29" s="5" t="n"/>
      <c r="N29" s="5" t="n"/>
      <c r="O29" s="6">
        <f>IF(C29="","",IF(C29&lt;=100,E29,IF(C29&lt;=300,F29,G29)))</f>
        <v/>
      </c>
      <c r="P29" s="6">
        <f>IF(C29="","",C29*O29/100)</f>
        <v/>
      </c>
      <c r="Q29" s="6">
        <f>IF(C29="","",IF(C29&lt;=300,I29,H29))</f>
        <v/>
      </c>
      <c r="R29" s="6">
        <f>IF(C29="","",IF(LEFT(B29,4)="Ozon",MIN(0.2*C29,25),0))</f>
        <v/>
      </c>
      <c r="S29" s="6">
        <f>IF(C29="","",L29/(100-L29)*(Q29+R29))</f>
        <v/>
      </c>
      <c r="T29" s="6">
        <f>IF(C29="","",C29*N29/100)</f>
        <v/>
      </c>
      <c r="U29" s="6">
        <f>IF(C29="","",C29-D29-P29-Q29-R29-C29*J29/100-C29*K29/100-S29-M29-T29)</f>
        <v/>
      </c>
      <c r="V29" s="7">
        <f>IF(OR(C29="",C29=0),"",U29/C29)</f>
        <v/>
      </c>
      <c r="W29" s="7">
        <f>IF(OR(C29="",D29=0),"",U29/D29)</f>
        <v/>
      </c>
      <c r="X29" s="6">
        <f>IF(C29="","",IF(1-G29/100-J29/100-K29/100-N29/100-$B$2/100&lt;=0,"недостижимо",IF((D29+H29+M29+IF(LEFT(B29,4)="Ozon",25,0)*(1+L29/(100-L29))+L29/(100-L29)*H29)/(1-G29/100-J29/100-K29/100-N29/100-$B$2/100)&lt;=300,"ниже 300 ₽ — см. сайт",ROUNDUP((D29+H29+M29+IF(LEFT(B29,4)="Ozon",25,0)*(1+L29/(100-L29))+L29/(100-L29)*H29)/(1-G29/100-J29/100-K29/100-N29/100-$B$2/100),0))))</f>
        <v/>
      </c>
    </row>
    <row r="30">
      <c r="A30" s="5" t="n"/>
      <c r="B30" s="5" t="n"/>
      <c r="C30" s="5" t="n"/>
      <c r="D30" s="5" t="n"/>
      <c r="E30" s="5" t="n"/>
      <c r="F30" s="5" t="n"/>
      <c r="G30" s="5" t="n"/>
      <c r="H30" s="5" t="n"/>
      <c r="I30" s="5" t="n"/>
      <c r="J30" s="5" t="n"/>
      <c r="K30" s="5" t="n"/>
      <c r="L30" s="5" t="n"/>
      <c r="M30" s="5" t="n"/>
      <c r="N30" s="5" t="n"/>
      <c r="O30" s="6">
        <f>IF(C30="","",IF(C30&lt;=100,E30,IF(C30&lt;=300,F30,G30)))</f>
        <v/>
      </c>
      <c r="P30" s="6">
        <f>IF(C30="","",C30*O30/100)</f>
        <v/>
      </c>
      <c r="Q30" s="6">
        <f>IF(C30="","",IF(C30&lt;=300,I30,H30))</f>
        <v/>
      </c>
      <c r="R30" s="6">
        <f>IF(C30="","",IF(LEFT(B30,4)="Ozon",MIN(0.2*C30,25),0))</f>
        <v/>
      </c>
      <c r="S30" s="6">
        <f>IF(C30="","",L30/(100-L30)*(Q30+R30))</f>
        <v/>
      </c>
      <c r="T30" s="6">
        <f>IF(C30="","",C30*N30/100)</f>
        <v/>
      </c>
      <c r="U30" s="6">
        <f>IF(C30="","",C30-D30-P30-Q30-R30-C30*J30/100-C30*K30/100-S30-M30-T30)</f>
        <v/>
      </c>
      <c r="V30" s="7">
        <f>IF(OR(C30="",C30=0),"",U30/C30)</f>
        <v/>
      </c>
      <c r="W30" s="7">
        <f>IF(OR(C30="",D30=0),"",U30/D30)</f>
        <v/>
      </c>
      <c r="X30" s="6">
        <f>IF(C30="","",IF(1-G30/100-J30/100-K30/100-N30/100-$B$2/100&lt;=0,"недостижимо",IF((D30+H30+M30+IF(LEFT(B30,4)="Ozon",25,0)*(1+L30/(100-L30))+L30/(100-L30)*H30)/(1-G30/100-J30/100-K30/100-N30/100-$B$2/100)&lt;=300,"ниже 300 ₽ — см. сайт",ROUNDUP((D30+H30+M30+IF(LEFT(B30,4)="Ozon",25,0)*(1+L30/(100-L30))+L30/(100-L30)*H30)/(1-G30/100-J30/100-K30/100-N30/100-$B$2/100),0))))</f>
        <v/>
      </c>
    </row>
    <row r="31">
      <c r="A31" s="5" t="n"/>
      <c r="B31" s="5" t="n"/>
      <c r="C31" s="5" t="n"/>
      <c r="D31" s="5" t="n"/>
      <c r="E31" s="5" t="n"/>
      <c r="F31" s="5" t="n"/>
      <c r="G31" s="5" t="n"/>
      <c r="H31" s="5" t="n"/>
      <c r="I31" s="5" t="n"/>
      <c r="J31" s="5" t="n"/>
      <c r="K31" s="5" t="n"/>
      <c r="L31" s="5" t="n"/>
      <c r="M31" s="5" t="n"/>
      <c r="N31" s="5" t="n"/>
      <c r="O31" s="6">
        <f>IF(C31="","",IF(C31&lt;=100,E31,IF(C31&lt;=300,F31,G31)))</f>
        <v/>
      </c>
      <c r="P31" s="6">
        <f>IF(C31="","",C31*O31/100)</f>
        <v/>
      </c>
      <c r="Q31" s="6">
        <f>IF(C31="","",IF(C31&lt;=300,I31,H31))</f>
        <v/>
      </c>
      <c r="R31" s="6">
        <f>IF(C31="","",IF(LEFT(B31,4)="Ozon",MIN(0.2*C31,25),0))</f>
        <v/>
      </c>
      <c r="S31" s="6">
        <f>IF(C31="","",L31/(100-L31)*(Q31+R31))</f>
        <v/>
      </c>
      <c r="T31" s="6">
        <f>IF(C31="","",C31*N31/100)</f>
        <v/>
      </c>
      <c r="U31" s="6">
        <f>IF(C31="","",C31-D31-P31-Q31-R31-C31*J31/100-C31*K31/100-S31-M31-T31)</f>
        <v/>
      </c>
      <c r="V31" s="7">
        <f>IF(OR(C31="",C31=0),"",U31/C31)</f>
        <v/>
      </c>
      <c r="W31" s="7">
        <f>IF(OR(C31="",D31=0),"",U31/D31)</f>
        <v/>
      </c>
      <c r="X31" s="6">
        <f>IF(C31="","",IF(1-G31/100-J31/100-K31/100-N31/100-$B$2/100&lt;=0,"недостижимо",IF((D31+H31+M31+IF(LEFT(B31,4)="Ozon",25,0)*(1+L31/(100-L31))+L31/(100-L31)*H31)/(1-G31/100-J31/100-K31/100-N31/100-$B$2/100)&lt;=300,"ниже 300 ₽ — см. сайт",ROUNDUP((D31+H31+M31+IF(LEFT(B31,4)="Ozon",25,0)*(1+L31/(100-L31))+L31/(100-L31)*H31)/(1-G31/100-J31/100-K31/100-N31/100-$B$2/100),0))))</f>
        <v/>
      </c>
    </row>
    <row r="32">
      <c r="A32" s="5" t="n"/>
      <c r="B32" s="5" t="n"/>
      <c r="C32" s="5" t="n"/>
      <c r="D32" s="5" t="n"/>
      <c r="E32" s="5" t="n"/>
      <c r="F32" s="5" t="n"/>
      <c r="G32" s="5" t="n"/>
      <c r="H32" s="5" t="n"/>
      <c r="I32" s="5" t="n"/>
      <c r="J32" s="5" t="n"/>
      <c r="K32" s="5" t="n"/>
      <c r="L32" s="5" t="n"/>
      <c r="M32" s="5" t="n"/>
      <c r="N32" s="5" t="n"/>
      <c r="O32" s="6">
        <f>IF(C32="","",IF(C32&lt;=100,E32,IF(C32&lt;=300,F32,G32)))</f>
        <v/>
      </c>
      <c r="P32" s="6">
        <f>IF(C32="","",C32*O32/100)</f>
        <v/>
      </c>
      <c r="Q32" s="6">
        <f>IF(C32="","",IF(C32&lt;=300,I32,H32))</f>
        <v/>
      </c>
      <c r="R32" s="6">
        <f>IF(C32="","",IF(LEFT(B32,4)="Ozon",MIN(0.2*C32,25),0))</f>
        <v/>
      </c>
      <c r="S32" s="6">
        <f>IF(C32="","",L32/(100-L32)*(Q32+R32))</f>
        <v/>
      </c>
      <c r="T32" s="6">
        <f>IF(C32="","",C32*N32/100)</f>
        <v/>
      </c>
      <c r="U32" s="6">
        <f>IF(C32="","",C32-D32-P32-Q32-R32-C32*J32/100-C32*K32/100-S32-M32-T32)</f>
        <v/>
      </c>
      <c r="V32" s="7">
        <f>IF(OR(C32="",C32=0),"",U32/C32)</f>
        <v/>
      </c>
      <c r="W32" s="7">
        <f>IF(OR(C32="",D32=0),"",U32/D32)</f>
        <v/>
      </c>
      <c r="X32" s="6">
        <f>IF(C32="","",IF(1-G32/100-J32/100-K32/100-N32/100-$B$2/100&lt;=0,"недостижимо",IF((D32+H32+M32+IF(LEFT(B32,4)="Ozon",25,0)*(1+L32/(100-L32))+L32/(100-L32)*H32)/(1-G32/100-J32/100-K32/100-N32/100-$B$2/100)&lt;=300,"ниже 300 ₽ — см. сайт",ROUNDUP((D32+H32+M32+IF(LEFT(B32,4)="Ozon",25,0)*(1+L32/(100-L32))+L32/(100-L32)*H32)/(1-G32/100-J32/100-K32/100-N32/100-$B$2/100),0))))</f>
        <v/>
      </c>
    </row>
    <row r="33">
      <c r="A33" s="5" t="n"/>
      <c r="B33" s="5" t="n"/>
      <c r="C33" s="5" t="n"/>
      <c r="D33" s="5" t="n"/>
      <c r="E33" s="5" t="n"/>
      <c r="F33" s="5" t="n"/>
      <c r="G33" s="5" t="n"/>
      <c r="H33" s="5" t="n"/>
      <c r="I33" s="5" t="n"/>
      <c r="J33" s="5" t="n"/>
      <c r="K33" s="5" t="n"/>
      <c r="L33" s="5" t="n"/>
      <c r="M33" s="5" t="n"/>
      <c r="N33" s="5" t="n"/>
      <c r="O33" s="6">
        <f>IF(C33="","",IF(C33&lt;=100,E33,IF(C33&lt;=300,F33,G33)))</f>
        <v/>
      </c>
      <c r="P33" s="6">
        <f>IF(C33="","",C33*O33/100)</f>
        <v/>
      </c>
      <c r="Q33" s="6">
        <f>IF(C33="","",IF(C33&lt;=300,I33,H33))</f>
        <v/>
      </c>
      <c r="R33" s="6">
        <f>IF(C33="","",IF(LEFT(B33,4)="Ozon",MIN(0.2*C33,25),0))</f>
        <v/>
      </c>
      <c r="S33" s="6">
        <f>IF(C33="","",L33/(100-L33)*(Q33+R33))</f>
        <v/>
      </c>
      <c r="T33" s="6">
        <f>IF(C33="","",C33*N33/100)</f>
        <v/>
      </c>
      <c r="U33" s="6">
        <f>IF(C33="","",C33-D33-P33-Q33-R33-C33*J33/100-C33*K33/100-S33-M33-T33)</f>
        <v/>
      </c>
      <c r="V33" s="7">
        <f>IF(OR(C33="",C33=0),"",U33/C33)</f>
        <v/>
      </c>
      <c r="W33" s="7">
        <f>IF(OR(C33="",D33=0),"",U33/D33)</f>
        <v/>
      </c>
      <c r="X33" s="6">
        <f>IF(C33="","",IF(1-G33/100-J33/100-K33/100-N33/100-$B$2/100&lt;=0,"недостижимо",IF((D33+H33+M33+IF(LEFT(B33,4)="Ozon",25,0)*(1+L33/(100-L33))+L33/(100-L33)*H33)/(1-G33/100-J33/100-K33/100-N33/100-$B$2/100)&lt;=300,"ниже 300 ₽ — см. сайт",ROUNDUP((D33+H33+M33+IF(LEFT(B33,4)="Ozon",25,0)*(1+L33/(100-L33))+L33/(100-L33)*H33)/(1-G33/100-J33/100-K33/100-N33/100-$B$2/100),0))))</f>
        <v/>
      </c>
    </row>
    <row r="34">
      <c r="A34" s="5" t="n"/>
      <c r="B34" s="5" t="n"/>
      <c r="C34" s="5" t="n"/>
      <c r="D34" s="5" t="n"/>
      <c r="E34" s="5" t="n"/>
      <c r="F34" s="5" t="n"/>
      <c r="G34" s="5" t="n"/>
      <c r="H34" s="5" t="n"/>
      <c r="I34" s="5" t="n"/>
      <c r="J34" s="5" t="n"/>
      <c r="K34" s="5" t="n"/>
      <c r="L34" s="5" t="n"/>
      <c r="M34" s="5" t="n"/>
      <c r="N34" s="5" t="n"/>
      <c r="O34" s="6">
        <f>IF(C34="","",IF(C34&lt;=100,E34,IF(C34&lt;=300,F34,G34)))</f>
        <v/>
      </c>
      <c r="P34" s="6">
        <f>IF(C34="","",C34*O34/100)</f>
        <v/>
      </c>
      <c r="Q34" s="6">
        <f>IF(C34="","",IF(C34&lt;=300,I34,H34))</f>
        <v/>
      </c>
      <c r="R34" s="6">
        <f>IF(C34="","",IF(LEFT(B34,4)="Ozon",MIN(0.2*C34,25),0))</f>
        <v/>
      </c>
      <c r="S34" s="6">
        <f>IF(C34="","",L34/(100-L34)*(Q34+R34))</f>
        <v/>
      </c>
      <c r="T34" s="6">
        <f>IF(C34="","",C34*N34/100)</f>
        <v/>
      </c>
      <c r="U34" s="6">
        <f>IF(C34="","",C34-D34-P34-Q34-R34-C34*J34/100-C34*K34/100-S34-M34-T34)</f>
        <v/>
      </c>
      <c r="V34" s="7">
        <f>IF(OR(C34="",C34=0),"",U34/C34)</f>
        <v/>
      </c>
      <c r="W34" s="7">
        <f>IF(OR(C34="",D34=0),"",U34/D34)</f>
        <v/>
      </c>
      <c r="X34" s="6">
        <f>IF(C34="","",IF(1-G34/100-J34/100-K34/100-N34/100-$B$2/100&lt;=0,"недостижимо",IF((D34+H34+M34+IF(LEFT(B34,4)="Ozon",25,0)*(1+L34/(100-L34))+L34/(100-L34)*H34)/(1-G34/100-J34/100-K34/100-N34/100-$B$2/100)&lt;=300,"ниже 300 ₽ — см. сайт",ROUNDUP((D34+H34+M34+IF(LEFT(B34,4)="Ozon",25,0)*(1+L34/(100-L34))+L34/(100-L34)*H34)/(1-G34/100-J34/100-K34/100-N34/100-$B$2/100),0))))</f>
        <v/>
      </c>
    </row>
    <row r="35">
      <c r="A35" s="5" t="n"/>
      <c r="B35" s="5" t="n"/>
      <c r="C35" s="5" t="n"/>
      <c r="D35" s="5" t="n"/>
      <c r="E35" s="5" t="n"/>
      <c r="F35" s="5" t="n"/>
      <c r="G35" s="5" t="n"/>
      <c r="H35" s="5" t="n"/>
      <c r="I35" s="5" t="n"/>
      <c r="J35" s="5" t="n"/>
      <c r="K35" s="5" t="n"/>
      <c r="L35" s="5" t="n"/>
      <c r="M35" s="5" t="n"/>
      <c r="N35" s="5" t="n"/>
      <c r="O35" s="6">
        <f>IF(C35="","",IF(C35&lt;=100,E35,IF(C35&lt;=300,F35,G35)))</f>
        <v/>
      </c>
      <c r="P35" s="6">
        <f>IF(C35="","",C35*O35/100)</f>
        <v/>
      </c>
      <c r="Q35" s="6">
        <f>IF(C35="","",IF(C35&lt;=300,I35,H35))</f>
        <v/>
      </c>
      <c r="R35" s="6">
        <f>IF(C35="","",IF(LEFT(B35,4)="Ozon",MIN(0.2*C35,25),0))</f>
        <v/>
      </c>
      <c r="S35" s="6">
        <f>IF(C35="","",L35/(100-L35)*(Q35+R35))</f>
        <v/>
      </c>
      <c r="T35" s="6">
        <f>IF(C35="","",C35*N35/100)</f>
        <v/>
      </c>
      <c r="U35" s="6">
        <f>IF(C35="","",C35-D35-P35-Q35-R35-C35*J35/100-C35*K35/100-S35-M35-T35)</f>
        <v/>
      </c>
      <c r="V35" s="7">
        <f>IF(OR(C35="",C35=0),"",U35/C35)</f>
        <v/>
      </c>
      <c r="W35" s="7">
        <f>IF(OR(C35="",D35=0),"",U35/D35)</f>
        <v/>
      </c>
      <c r="X35" s="6">
        <f>IF(C35="","",IF(1-G35/100-J35/100-K35/100-N35/100-$B$2/100&lt;=0,"недостижимо",IF((D35+H35+M35+IF(LEFT(B35,4)="Ozon",25,0)*(1+L35/(100-L35))+L35/(100-L35)*H35)/(1-G35/100-J35/100-K35/100-N35/100-$B$2/100)&lt;=300,"ниже 300 ₽ — см. сайт",ROUNDUP((D35+H35+M35+IF(LEFT(B35,4)="Ozon",25,0)*(1+L35/(100-L35))+L35/(100-L35)*H35)/(1-G35/100-J35/100-K35/100-N35/100-$B$2/100),0))))</f>
        <v/>
      </c>
    </row>
    <row r="36">
      <c r="A36" s="5" t="n"/>
      <c r="B36" s="5" t="n"/>
      <c r="C36" s="5" t="n"/>
      <c r="D36" s="5" t="n"/>
      <c r="E36" s="5" t="n"/>
      <c r="F36" s="5" t="n"/>
      <c r="G36" s="5" t="n"/>
      <c r="H36" s="5" t="n"/>
      <c r="I36" s="5" t="n"/>
      <c r="J36" s="5" t="n"/>
      <c r="K36" s="5" t="n"/>
      <c r="L36" s="5" t="n"/>
      <c r="M36" s="5" t="n"/>
      <c r="N36" s="5" t="n"/>
      <c r="O36" s="6">
        <f>IF(C36="","",IF(C36&lt;=100,E36,IF(C36&lt;=300,F36,G36)))</f>
        <v/>
      </c>
      <c r="P36" s="6">
        <f>IF(C36="","",C36*O36/100)</f>
        <v/>
      </c>
      <c r="Q36" s="6">
        <f>IF(C36="","",IF(C36&lt;=300,I36,H36))</f>
        <v/>
      </c>
      <c r="R36" s="6">
        <f>IF(C36="","",IF(LEFT(B36,4)="Ozon",MIN(0.2*C36,25),0))</f>
        <v/>
      </c>
      <c r="S36" s="6">
        <f>IF(C36="","",L36/(100-L36)*(Q36+R36))</f>
        <v/>
      </c>
      <c r="T36" s="6">
        <f>IF(C36="","",C36*N36/100)</f>
        <v/>
      </c>
      <c r="U36" s="6">
        <f>IF(C36="","",C36-D36-P36-Q36-R36-C36*J36/100-C36*K36/100-S36-M36-T36)</f>
        <v/>
      </c>
      <c r="V36" s="7">
        <f>IF(OR(C36="",C36=0),"",U36/C36)</f>
        <v/>
      </c>
      <c r="W36" s="7">
        <f>IF(OR(C36="",D36=0),"",U36/D36)</f>
        <v/>
      </c>
      <c r="X36" s="6">
        <f>IF(C36="","",IF(1-G36/100-J36/100-K36/100-N36/100-$B$2/100&lt;=0,"недостижимо",IF((D36+H36+M36+IF(LEFT(B36,4)="Ozon",25,0)*(1+L36/(100-L36))+L36/(100-L36)*H36)/(1-G36/100-J36/100-K36/100-N36/100-$B$2/100)&lt;=300,"ниже 300 ₽ — см. сайт",ROUNDUP((D36+H36+M36+IF(LEFT(B36,4)="Ozon",25,0)*(1+L36/(100-L36))+L36/(100-L36)*H36)/(1-G36/100-J36/100-K36/100-N36/100-$B$2/100),0))))</f>
        <v/>
      </c>
    </row>
    <row r="37">
      <c r="A37" s="5" t="n"/>
      <c r="B37" s="5" t="n"/>
      <c r="C37" s="5" t="n"/>
      <c r="D37" s="5" t="n"/>
      <c r="E37" s="5" t="n"/>
      <c r="F37" s="5" t="n"/>
      <c r="G37" s="5" t="n"/>
      <c r="H37" s="5" t="n"/>
      <c r="I37" s="5" t="n"/>
      <c r="J37" s="5" t="n"/>
      <c r="K37" s="5" t="n"/>
      <c r="L37" s="5" t="n"/>
      <c r="M37" s="5" t="n"/>
      <c r="N37" s="5" t="n"/>
      <c r="O37" s="6">
        <f>IF(C37="","",IF(C37&lt;=100,E37,IF(C37&lt;=300,F37,G37)))</f>
        <v/>
      </c>
      <c r="P37" s="6">
        <f>IF(C37="","",C37*O37/100)</f>
        <v/>
      </c>
      <c r="Q37" s="6">
        <f>IF(C37="","",IF(C37&lt;=300,I37,H37))</f>
        <v/>
      </c>
      <c r="R37" s="6">
        <f>IF(C37="","",IF(LEFT(B37,4)="Ozon",MIN(0.2*C37,25),0))</f>
        <v/>
      </c>
      <c r="S37" s="6">
        <f>IF(C37="","",L37/(100-L37)*(Q37+R37))</f>
        <v/>
      </c>
      <c r="T37" s="6">
        <f>IF(C37="","",C37*N37/100)</f>
        <v/>
      </c>
      <c r="U37" s="6">
        <f>IF(C37="","",C37-D37-P37-Q37-R37-C37*J37/100-C37*K37/100-S37-M37-T37)</f>
        <v/>
      </c>
      <c r="V37" s="7">
        <f>IF(OR(C37="",C37=0),"",U37/C37)</f>
        <v/>
      </c>
      <c r="W37" s="7">
        <f>IF(OR(C37="",D37=0),"",U37/D37)</f>
        <v/>
      </c>
      <c r="X37" s="6">
        <f>IF(C37="","",IF(1-G37/100-J37/100-K37/100-N37/100-$B$2/100&lt;=0,"недостижимо",IF((D37+H37+M37+IF(LEFT(B37,4)="Ozon",25,0)*(1+L37/(100-L37))+L37/(100-L37)*H37)/(1-G37/100-J37/100-K37/100-N37/100-$B$2/100)&lt;=300,"ниже 300 ₽ — см. сайт",ROUNDUP((D37+H37+M37+IF(LEFT(B37,4)="Ozon",25,0)*(1+L37/(100-L37))+L37/(100-L37)*H37)/(1-G37/100-J37/100-K37/100-N37/100-$B$2/100),0))))</f>
        <v/>
      </c>
    </row>
    <row r="38">
      <c r="A38" s="5" t="n"/>
      <c r="B38" s="5" t="n"/>
      <c r="C38" s="5" t="n"/>
      <c r="D38" s="5" t="n"/>
      <c r="E38" s="5" t="n"/>
      <c r="F38" s="5" t="n"/>
      <c r="G38" s="5" t="n"/>
      <c r="H38" s="5" t="n"/>
      <c r="I38" s="5" t="n"/>
      <c r="J38" s="5" t="n"/>
      <c r="K38" s="5" t="n"/>
      <c r="L38" s="5" t="n"/>
      <c r="M38" s="5" t="n"/>
      <c r="N38" s="5" t="n"/>
      <c r="O38" s="6">
        <f>IF(C38="","",IF(C38&lt;=100,E38,IF(C38&lt;=300,F38,G38)))</f>
        <v/>
      </c>
      <c r="P38" s="6">
        <f>IF(C38="","",C38*O38/100)</f>
        <v/>
      </c>
      <c r="Q38" s="6">
        <f>IF(C38="","",IF(C38&lt;=300,I38,H38))</f>
        <v/>
      </c>
      <c r="R38" s="6">
        <f>IF(C38="","",IF(LEFT(B38,4)="Ozon",MIN(0.2*C38,25),0))</f>
        <v/>
      </c>
      <c r="S38" s="6">
        <f>IF(C38="","",L38/(100-L38)*(Q38+R38))</f>
        <v/>
      </c>
      <c r="T38" s="6">
        <f>IF(C38="","",C38*N38/100)</f>
        <v/>
      </c>
      <c r="U38" s="6">
        <f>IF(C38="","",C38-D38-P38-Q38-R38-C38*J38/100-C38*K38/100-S38-M38-T38)</f>
        <v/>
      </c>
      <c r="V38" s="7">
        <f>IF(OR(C38="",C38=0),"",U38/C38)</f>
        <v/>
      </c>
      <c r="W38" s="7">
        <f>IF(OR(C38="",D38=0),"",U38/D38)</f>
        <v/>
      </c>
      <c r="X38" s="6">
        <f>IF(C38="","",IF(1-G38/100-J38/100-K38/100-N38/100-$B$2/100&lt;=0,"недостижимо",IF((D38+H38+M38+IF(LEFT(B38,4)="Ozon",25,0)*(1+L38/(100-L38))+L38/(100-L38)*H38)/(1-G38/100-J38/100-K38/100-N38/100-$B$2/100)&lt;=300,"ниже 300 ₽ — см. сайт",ROUNDUP((D38+H38+M38+IF(LEFT(B38,4)="Ozon",25,0)*(1+L38/(100-L38))+L38/(100-L38)*H38)/(1-G38/100-J38/100-K38/100-N38/100-$B$2/100),0))))</f>
        <v/>
      </c>
    </row>
    <row r="39">
      <c r="A39" s="5" t="n"/>
      <c r="B39" s="5" t="n"/>
      <c r="C39" s="5" t="n"/>
      <c r="D39" s="5" t="n"/>
      <c r="E39" s="5" t="n"/>
      <c r="F39" s="5" t="n"/>
      <c r="G39" s="5" t="n"/>
      <c r="H39" s="5" t="n"/>
      <c r="I39" s="5" t="n"/>
      <c r="J39" s="5" t="n"/>
      <c r="K39" s="5" t="n"/>
      <c r="L39" s="5" t="n"/>
      <c r="M39" s="5" t="n"/>
      <c r="N39" s="5" t="n"/>
      <c r="O39" s="6">
        <f>IF(C39="","",IF(C39&lt;=100,E39,IF(C39&lt;=300,F39,G39)))</f>
        <v/>
      </c>
      <c r="P39" s="6">
        <f>IF(C39="","",C39*O39/100)</f>
        <v/>
      </c>
      <c r="Q39" s="6">
        <f>IF(C39="","",IF(C39&lt;=300,I39,H39))</f>
        <v/>
      </c>
      <c r="R39" s="6">
        <f>IF(C39="","",IF(LEFT(B39,4)="Ozon",MIN(0.2*C39,25),0))</f>
        <v/>
      </c>
      <c r="S39" s="6">
        <f>IF(C39="","",L39/(100-L39)*(Q39+R39))</f>
        <v/>
      </c>
      <c r="T39" s="6">
        <f>IF(C39="","",C39*N39/100)</f>
        <v/>
      </c>
      <c r="U39" s="6">
        <f>IF(C39="","",C39-D39-P39-Q39-R39-C39*J39/100-C39*K39/100-S39-M39-T39)</f>
        <v/>
      </c>
      <c r="V39" s="7">
        <f>IF(OR(C39="",C39=0),"",U39/C39)</f>
        <v/>
      </c>
      <c r="W39" s="7">
        <f>IF(OR(C39="",D39=0),"",U39/D39)</f>
        <v/>
      </c>
      <c r="X39" s="6">
        <f>IF(C39="","",IF(1-G39/100-J39/100-K39/100-N39/100-$B$2/100&lt;=0,"недостижимо",IF((D39+H39+M39+IF(LEFT(B39,4)="Ozon",25,0)*(1+L39/(100-L39))+L39/(100-L39)*H39)/(1-G39/100-J39/100-K39/100-N39/100-$B$2/100)&lt;=300,"ниже 300 ₽ — см. сайт",ROUNDUP((D39+H39+M39+IF(LEFT(B39,4)="Ozon",25,0)*(1+L39/(100-L39))+L39/(100-L39)*H39)/(1-G39/100-J39/100-K39/100-N39/100-$B$2/100),0))))</f>
        <v/>
      </c>
    </row>
    <row r="40">
      <c r="A40" s="5" t="n"/>
      <c r="B40" s="5" t="n"/>
      <c r="C40" s="5" t="n"/>
      <c r="D40" s="5" t="n"/>
      <c r="E40" s="5" t="n"/>
      <c r="F40" s="5" t="n"/>
      <c r="G40" s="5" t="n"/>
      <c r="H40" s="5" t="n"/>
      <c r="I40" s="5" t="n"/>
      <c r="J40" s="5" t="n"/>
      <c r="K40" s="5" t="n"/>
      <c r="L40" s="5" t="n"/>
      <c r="M40" s="5" t="n"/>
      <c r="N40" s="5" t="n"/>
      <c r="O40" s="6">
        <f>IF(C40="","",IF(C40&lt;=100,E40,IF(C40&lt;=300,F40,G40)))</f>
        <v/>
      </c>
      <c r="P40" s="6">
        <f>IF(C40="","",C40*O40/100)</f>
        <v/>
      </c>
      <c r="Q40" s="6">
        <f>IF(C40="","",IF(C40&lt;=300,I40,H40))</f>
        <v/>
      </c>
      <c r="R40" s="6">
        <f>IF(C40="","",IF(LEFT(B40,4)="Ozon",MIN(0.2*C40,25),0))</f>
        <v/>
      </c>
      <c r="S40" s="6">
        <f>IF(C40="","",L40/(100-L40)*(Q40+R40))</f>
        <v/>
      </c>
      <c r="T40" s="6">
        <f>IF(C40="","",C40*N40/100)</f>
        <v/>
      </c>
      <c r="U40" s="6">
        <f>IF(C40="","",C40-D40-P40-Q40-R40-C40*J40/100-C40*K40/100-S40-M40-T40)</f>
        <v/>
      </c>
      <c r="V40" s="7">
        <f>IF(OR(C40="",C40=0),"",U40/C40)</f>
        <v/>
      </c>
      <c r="W40" s="7">
        <f>IF(OR(C40="",D40=0),"",U40/D40)</f>
        <v/>
      </c>
      <c r="X40" s="6">
        <f>IF(C40="","",IF(1-G40/100-J40/100-K40/100-N40/100-$B$2/100&lt;=0,"недостижимо",IF((D40+H40+M40+IF(LEFT(B40,4)="Ozon",25,0)*(1+L40/(100-L40))+L40/(100-L40)*H40)/(1-G40/100-J40/100-K40/100-N40/100-$B$2/100)&lt;=300,"ниже 300 ₽ — см. сайт",ROUNDUP((D40+H40+M40+IF(LEFT(B40,4)="Ozon",25,0)*(1+L40/(100-L40))+L40/(100-L40)*H40)/(1-G40/100-J40/100-K40/100-N40/100-$B$2/100),0))))</f>
        <v/>
      </c>
    </row>
    <row r="41">
      <c r="A41" s="5" t="n"/>
      <c r="B41" s="5" t="n"/>
      <c r="C41" s="5" t="n"/>
      <c r="D41" s="5" t="n"/>
      <c r="E41" s="5" t="n"/>
      <c r="F41" s="5" t="n"/>
      <c r="G41" s="5" t="n"/>
      <c r="H41" s="5" t="n"/>
      <c r="I41" s="5" t="n"/>
      <c r="J41" s="5" t="n"/>
      <c r="K41" s="5" t="n"/>
      <c r="L41" s="5" t="n"/>
      <c r="M41" s="5" t="n"/>
      <c r="N41" s="5" t="n"/>
      <c r="O41" s="6">
        <f>IF(C41="","",IF(C41&lt;=100,E41,IF(C41&lt;=300,F41,G41)))</f>
        <v/>
      </c>
      <c r="P41" s="6">
        <f>IF(C41="","",C41*O41/100)</f>
        <v/>
      </c>
      <c r="Q41" s="6">
        <f>IF(C41="","",IF(C41&lt;=300,I41,H41))</f>
        <v/>
      </c>
      <c r="R41" s="6">
        <f>IF(C41="","",IF(LEFT(B41,4)="Ozon",MIN(0.2*C41,25),0))</f>
        <v/>
      </c>
      <c r="S41" s="6">
        <f>IF(C41="","",L41/(100-L41)*(Q41+R41))</f>
        <v/>
      </c>
      <c r="T41" s="6">
        <f>IF(C41="","",C41*N41/100)</f>
        <v/>
      </c>
      <c r="U41" s="6">
        <f>IF(C41="","",C41-D41-P41-Q41-R41-C41*J41/100-C41*K41/100-S41-M41-T41)</f>
        <v/>
      </c>
      <c r="V41" s="7">
        <f>IF(OR(C41="",C41=0),"",U41/C41)</f>
        <v/>
      </c>
      <c r="W41" s="7">
        <f>IF(OR(C41="",D41=0),"",U41/D41)</f>
        <v/>
      </c>
      <c r="X41" s="6">
        <f>IF(C41="","",IF(1-G41/100-J41/100-K41/100-N41/100-$B$2/100&lt;=0,"недостижимо",IF((D41+H41+M41+IF(LEFT(B41,4)="Ozon",25,0)*(1+L41/(100-L41))+L41/(100-L41)*H41)/(1-G41/100-J41/100-K41/100-N41/100-$B$2/100)&lt;=300,"ниже 300 ₽ — см. сайт",ROUNDUP((D41+H41+M41+IF(LEFT(B41,4)="Ozon",25,0)*(1+L41/(100-L41))+L41/(100-L41)*H41)/(1-G41/100-J41/100-K41/100-N41/100-$B$2/100),0))))</f>
        <v/>
      </c>
    </row>
    <row r="42">
      <c r="A42" s="5" t="n"/>
      <c r="B42" s="5" t="n"/>
      <c r="C42" s="5" t="n"/>
      <c r="D42" s="5" t="n"/>
      <c r="E42" s="5" t="n"/>
      <c r="F42" s="5" t="n"/>
      <c r="G42" s="5" t="n"/>
      <c r="H42" s="5" t="n"/>
      <c r="I42" s="5" t="n"/>
      <c r="J42" s="5" t="n"/>
      <c r="K42" s="5" t="n"/>
      <c r="L42" s="5" t="n"/>
      <c r="M42" s="5" t="n"/>
      <c r="N42" s="5" t="n"/>
      <c r="O42" s="6">
        <f>IF(C42="","",IF(C42&lt;=100,E42,IF(C42&lt;=300,F42,G42)))</f>
        <v/>
      </c>
      <c r="P42" s="6">
        <f>IF(C42="","",C42*O42/100)</f>
        <v/>
      </c>
      <c r="Q42" s="6">
        <f>IF(C42="","",IF(C42&lt;=300,I42,H42))</f>
        <v/>
      </c>
      <c r="R42" s="6">
        <f>IF(C42="","",IF(LEFT(B42,4)="Ozon",MIN(0.2*C42,25),0))</f>
        <v/>
      </c>
      <c r="S42" s="6">
        <f>IF(C42="","",L42/(100-L42)*(Q42+R42))</f>
        <v/>
      </c>
      <c r="T42" s="6">
        <f>IF(C42="","",C42*N42/100)</f>
        <v/>
      </c>
      <c r="U42" s="6">
        <f>IF(C42="","",C42-D42-P42-Q42-R42-C42*J42/100-C42*K42/100-S42-M42-T42)</f>
        <v/>
      </c>
      <c r="V42" s="7">
        <f>IF(OR(C42="",C42=0),"",U42/C42)</f>
        <v/>
      </c>
      <c r="W42" s="7">
        <f>IF(OR(C42="",D42=0),"",U42/D42)</f>
        <v/>
      </c>
      <c r="X42" s="6">
        <f>IF(C42="","",IF(1-G42/100-J42/100-K42/100-N42/100-$B$2/100&lt;=0,"недостижимо",IF((D42+H42+M42+IF(LEFT(B42,4)="Ozon",25,0)*(1+L42/(100-L42))+L42/(100-L42)*H42)/(1-G42/100-J42/100-K42/100-N42/100-$B$2/100)&lt;=300,"ниже 300 ₽ — см. сайт",ROUNDUP((D42+H42+M42+IF(LEFT(B42,4)="Ozon",25,0)*(1+L42/(100-L42))+L42/(100-L42)*H42)/(1-G42/100-J42/100-K42/100-N42/100-$B$2/100),0))))</f>
        <v/>
      </c>
    </row>
    <row r="43">
      <c r="A43" s="5" t="n"/>
      <c r="B43" s="5" t="n"/>
      <c r="C43" s="5" t="n"/>
      <c r="D43" s="5" t="n"/>
      <c r="E43" s="5" t="n"/>
      <c r="F43" s="5" t="n"/>
      <c r="G43" s="5" t="n"/>
      <c r="H43" s="5" t="n"/>
      <c r="I43" s="5" t="n"/>
      <c r="J43" s="5" t="n"/>
      <c r="K43" s="5" t="n"/>
      <c r="L43" s="5" t="n"/>
      <c r="M43" s="5" t="n"/>
      <c r="N43" s="5" t="n"/>
      <c r="O43" s="6">
        <f>IF(C43="","",IF(C43&lt;=100,E43,IF(C43&lt;=300,F43,G43)))</f>
        <v/>
      </c>
      <c r="P43" s="6">
        <f>IF(C43="","",C43*O43/100)</f>
        <v/>
      </c>
      <c r="Q43" s="6">
        <f>IF(C43="","",IF(C43&lt;=300,I43,H43))</f>
        <v/>
      </c>
      <c r="R43" s="6">
        <f>IF(C43="","",IF(LEFT(B43,4)="Ozon",MIN(0.2*C43,25),0))</f>
        <v/>
      </c>
      <c r="S43" s="6">
        <f>IF(C43="","",L43/(100-L43)*(Q43+R43))</f>
        <v/>
      </c>
      <c r="T43" s="6">
        <f>IF(C43="","",C43*N43/100)</f>
        <v/>
      </c>
      <c r="U43" s="6">
        <f>IF(C43="","",C43-D43-P43-Q43-R43-C43*J43/100-C43*K43/100-S43-M43-T43)</f>
        <v/>
      </c>
      <c r="V43" s="7">
        <f>IF(OR(C43="",C43=0),"",U43/C43)</f>
        <v/>
      </c>
      <c r="W43" s="7">
        <f>IF(OR(C43="",D43=0),"",U43/D43)</f>
        <v/>
      </c>
      <c r="X43" s="6">
        <f>IF(C43="","",IF(1-G43/100-J43/100-K43/100-N43/100-$B$2/100&lt;=0,"недостижимо",IF((D43+H43+M43+IF(LEFT(B43,4)="Ozon",25,0)*(1+L43/(100-L43))+L43/(100-L43)*H43)/(1-G43/100-J43/100-K43/100-N43/100-$B$2/100)&lt;=300,"ниже 300 ₽ — см. сайт",ROUNDUP((D43+H43+M43+IF(LEFT(B43,4)="Ozon",25,0)*(1+L43/(100-L43))+L43/(100-L43)*H43)/(1-G43/100-J43/100-K43/100-N43/100-$B$2/100),0))))</f>
        <v/>
      </c>
    </row>
    <row r="44">
      <c r="A44" s="5" t="n"/>
      <c r="B44" s="5" t="n"/>
      <c r="C44" s="5" t="n"/>
      <c r="D44" s="5" t="n"/>
      <c r="E44" s="5" t="n"/>
      <c r="F44" s="5" t="n"/>
      <c r="G44" s="5" t="n"/>
      <c r="H44" s="5" t="n"/>
      <c r="I44" s="5" t="n"/>
      <c r="J44" s="5" t="n"/>
      <c r="K44" s="5" t="n"/>
      <c r="L44" s="5" t="n"/>
      <c r="M44" s="5" t="n"/>
      <c r="N44" s="5" t="n"/>
      <c r="O44" s="6">
        <f>IF(C44="","",IF(C44&lt;=100,E44,IF(C44&lt;=300,F44,G44)))</f>
        <v/>
      </c>
      <c r="P44" s="6">
        <f>IF(C44="","",C44*O44/100)</f>
        <v/>
      </c>
      <c r="Q44" s="6">
        <f>IF(C44="","",IF(C44&lt;=300,I44,H44))</f>
        <v/>
      </c>
      <c r="R44" s="6">
        <f>IF(C44="","",IF(LEFT(B44,4)="Ozon",MIN(0.2*C44,25),0))</f>
        <v/>
      </c>
      <c r="S44" s="6">
        <f>IF(C44="","",L44/(100-L44)*(Q44+R44))</f>
        <v/>
      </c>
      <c r="T44" s="6">
        <f>IF(C44="","",C44*N44/100)</f>
        <v/>
      </c>
      <c r="U44" s="6">
        <f>IF(C44="","",C44-D44-P44-Q44-R44-C44*J44/100-C44*K44/100-S44-M44-T44)</f>
        <v/>
      </c>
      <c r="V44" s="7">
        <f>IF(OR(C44="",C44=0),"",U44/C44)</f>
        <v/>
      </c>
      <c r="W44" s="7">
        <f>IF(OR(C44="",D44=0),"",U44/D44)</f>
        <v/>
      </c>
      <c r="X44" s="6">
        <f>IF(C44="","",IF(1-G44/100-J44/100-K44/100-N44/100-$B$2/100&lt;=0,"недостижимо",IF((D44+H44+M44+IF(LEFT(B44,4)="Ozon",25,0)*(1+L44/(100-L44))+L44/(100-L44)*H44)/(1-G44/100-J44/100-K44/100-N44/100-$B$2/100)&lt;=300,"ниже 300 ₽ — см. сайт",ROUNDUP((D44+H44+M44+IF(LEFT(B44,4)="Ozon",25,0)*(1+L44/(100-L44))+L44/(100-L44)*H44)/(1-G44/100-J44/100-K44/100-N44/100-$B$2/100),0))))</f>
        <v/>
      </c>
    </row>
  </sheetData>
  <conditionalFormatting sqref="U5:U44">
    <cfRule type="cellIs" priority="1" operator="lessThan" dxfId="0">
      <formula>0</formula>
    </cfRule>
    <cfRule type="cellIs" priority="2" operator="greaterThan" dxfId="1">
      <formula>0</formula>
    </cfRule>
  </conditionalFormatting>
  <dataValidations count="1">
    <dataValidation sqref="B5 B6 B7 B8 B9 B10 B11 B12 B13 B14 B15 B16 B17 B18 B19 B20 B21 B22 B23 B24 B25 B26 B27 B28 B29 B30 B31 B32 B33 B34 B35 B36 B37 B38 B39 B40 B41 B42 B43 B44" showDropDown="0" showInputMessage="0" showErrorMessage="0" allowBlank="1" type="list">
      <formula1>"Ozon FBS,Ozon FBO,WB"</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8" t="inlineStr">
        <is>
          <t>Как пользоваться</t>
        </is>
      </c>
    </row>
    <row r="2">
      <c r="A2" s="9" t="inlineStr">
        <is>
          <t>1. Заполните жёлтые ячейки: цена — ваша цена в кабинете с вашей скидкой; закупка — с упаковкой и доставкой до склада.</t>
        </is>
      </c>
    </row>
    <row r="3">
      <c r="A3" s="9" t="inlineStr">
        <is>
          <t>2. Комиссия Ozon в 2026 году зависит от цены: до 100 ₽, 101–300 ₽ и свыше 300 ₽. Для WB впишите одну ставку во все три колонки.</t>
        </is>
      </c>
    </row>
    <row r="4">
      <c r="A4" s="9" t="inlineStr">
        <is>
          <t xml:space="preserve">   Ставки зависят от категории и меняются — берите их из личного кабинета. Пример «17 / 23 / 52» — частый набор FBS на 28.08.2026, не для всех категорий.</t>
        </is>
      </c>
    </row>
    <row r="5">
      <c r="A5" s="9" t="inlineStr">
        <is>
          <t>3. Логистика Ozon для цены до 300 ₽ примерно втрое дешевле. Для WB впишите одно значение в обе колонки.</t>
        </is>
      </c>
    </row>
    <row r="6">
      <c r="A6" s="9" t="inlineStr">
        <is>
          <t>4. Последняя миля Ozon считается сама: 20% от цены, но не больше 25 ₽. Для WB — 0.</t>
        </is>
      </c>
    </row>
    <row r="7">
      <c r="A7" s="9" t="inlineStr">
        <is>
          <t>5. Невыкупы: при доле невыкупа L на каждую проданную штуку приходится L/(100−L) возвратов, каждый стоит обратной логистики (≈ прямой) и мили.</t>
        </is>
      </c>
    </row>
    <row r="8">
      <c r="A8" s="9" t="inlineStr">
        <is>
          <t>6. Налог — процент с выручки (УСН 6%, НПД 4%). Для УСН 15% и расчёта с НДС используйте онлайн-калькулятор.</t>
        </is>
      </c>
    </row>
    <row r="9">
      <c r="A9" s="9" t="inlineStr">
        <is>
          <t>7. «Цена для целевой маржи» решает уравнение для полки свыше 300 ₽. Если ответ ниже 300 ₽, посчитайте на сайте — там учтены все полки и мёртвая зона.</t>
        </is>
      </c>
    </row>
    <row r="10">
      <c r="A10" s="9" t="inlineStr"/>
    </row>
    <row r="11">
      <c r="A11" s="10" t="inlineStr">
        <is>
          <t>Онлайн-калькулятор и Telegram-бот: https://seller.cialpriceus.com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2026-10-16T22:49:20Z</dcterms:created>
  <dcterms:modified xsi:type="dcterms:W3CDTF">2026-10-16T22:49:20Z</dcterms:modified>
</cp:coreProperties>
</file>